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5"/>
  </bookViews>
  <sheets>
    <sheet name="DESC_CLASICA" sheetId="1" r:id="rId1"/>
    <sheet name="PM" sheetId="2" r:id="rId2"/>
    <sheet name="SE_SIMPLE" sheetId="3" r:id="rId3"/>
    <sheet name="BROWN" sheetId="4" r:id="rId4"/>
    <sheet name="HOLT" sheetId="5" r:id="rId5"/>
    <sheet name="WINTER" sheetId="6" r:id="rId6"/>
  </sheets>
  <definedNames/>
  <calcPr fullCalcOnLoad="1"/>
</workbook>
</file>

<file path=xl/sharedStrings.xml><?xml version="1.0" encoding="utf-8"?>
<sst xmlns="http://schemas.openxmlformats.org/spreadsheetml/2006/main" count="102" uniqueCount="73">
  <si>
    <t>Y</t>
  </si>
  <si>
    <t>PERIODO</t>
  </si>
  <si>
    <t>SE</t>
  </si>
  <si>
    <t>ALPHA</t>
  </si>
  <si>
    <t>SE(a=0.274)</t>
  </si>
  <si>
    <t>ERROR</t>
  </si>
  <si>
    <t>SE(a=?)</t>
  </si>
  <si>
    <t>SUAVIZACION EN PRESENCIA DE TENDENCIA</t>
  </si>
  <si>
    <t>ANNO</t>
  </si>
  <si>
    <t>T</t>
  </si>
  <si>
    <r>
      <t>T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 </t>
    </r>
    <r>
      <rPr>
        <b/>
        <sz val="12"/>
        <rFont val="Symbol"/>
        <family val="1"/>
      </rPr>
      <t>b</t>
    </r>
    <r>
      <rPr>
        <b/>
        <sz val="12"/>
        <rFont val="Arial"/>
        <family val="2"/>
      </rPr>
      <t>( SE</t>
    </r>
    <r>
      <rPr>
        <b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>- SE</t>
    </r>
    <r>
      <rPr>
        <b/>
        <vertAlign val="subscript"/>
        <sz val="12"/>
        <rFont val="Arial"/>
        <family val="2"/>
      </rPr>
      <t>t-1</t>
    </r>
    <r>
      <rPr>
        <b/>
        <sz val="12"/>
        <rFont val="Arial"/>
        <family val="2"/>
      </rPr>
      <t xml:space="preserve">) + (1- </t>
    </r>
    <r>
      <rPr>
        <b/>
        <sz val="12"/>
        <rFont val="Symbol"/>
        <family val="1"/>
      </rPr>
      <t>b</t>
    </r>
    <r>
      <rPr>
        <b/>
        <sz val="12"/>
        <rFont val="Arial"/>
        <family val="2"/>
      </rPr>
      <t>)T</t>
    </r>
    <r>
      <rPr>
        <b/>
        <vertAlign val="subscript"/>
        <sz val="12"/>
        <rFont val="Arial"/>
        <family val="2"/>
      </rPr>
      <t>t-1</t>
    </r>
  </si>
  <si>
    <t>BETA</t>
  </si>
  <si>
    <r>
      <t>SE</t>
    </r>
    <r>
      <rPr>
        <b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 xml:space="preserve">=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>Y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+ (1-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>) (SE</t>
    </r>
    <r>
      <rPr>
        <b/>
        <vertAlign val="subscript"/>
        <sz val="12"/>
        <rFont val="Arial"/>
        <family val="2"/>
      </rPr>
      <t>t-1</t>
    </r>
    <r>
      <rPr>
        <b/>
        <sz val="12"/>
        <rFont val="Arial"/>
        <family val="2"/>
      </rPr>
      <t>+T</t>
    </r>
    <r>
      <rPr>
        <b/>
        <vertAlign val="subscript"/>
        <sz val="12"/>
        <rFont val="Arial"/>
        <family val="2"/>
      </rPr>
      <t>t-1</t>
    </r>
    <r>
      <rPr>
        <b/>
        <sz val="12"/>
        <rFont val="Arial"/>
        <family val="2"/>
      </rPr>
      <t>)</t>
    </r>
  </si>
  <si>
    <t>Y^</t>
  </si>
  <si>
    <r>
      <t xml:space="preserve">t+P </t>
    </r>
    <r>
      <rPr>
        <b/>
        <sz val="12"/>
        <rFont val="Arial"/>
        <family val="2"/>
      </rPr>
      <t>= SE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+ PT</t>
    </r>
    <r>
      <rPr>
        <b/>
        <vertAlign val="subscript"/>
        <sz val="12"/>
        <rFont val="Arial"/>
        <family val="2"/>
      </rPr>
      <t>t</t>
    </r>
  </si>
  <si>
    <r>
      <t>SE</t>
    </r>
    <r>
      <rPr>
        <b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 xml:space="preserve">=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>Y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+ (1-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>) SE</t>
    </r>
    <r>
      <rPr>
        <b/>
        <vertAlign val="subscript"/>
        <sz val="12"/>
        <rFont val="Arial"/>
        <family val="2"/>
      </rPr>
      <t>t-1</t>
    </r>
  </si>
  <si>
    <t>DATOS CON TENDENCIA Y ESTACIONALIDAD: METODO NO APROPIADO</t>
  </si>
  <si>
    <t>DATOS CON ESTACIONALIDAD: METODO NO APROPIADO</t>
  </si>
  <si>
    <t>SUAVIZACION CON TENDENCIA Y ESTACIONALIDAD</t>
  </si>
  <si>
    <r>
      <t>SE</t>
    </r>
    <r>
      <rPr>
        <b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 xml:space="preserve">=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>Y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>/S</t>
    </r>
    <r>
      <rPr>
        <b/>
        <vertAlign val="subscript"/>
        <sz val="12"/>
        <rFont val="Arial"/>
        <family val="2"/>
      </rPr>
      <t xml:space="preserve">t-L </t>
    </r>
    <r>
      <rPr>
        <b/>
        <sz val="12"/>
        <rFont val="Arial"/>
        <family val="2"/>
      </rPr>
      <t xml:space="preserve">+ (1-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>) (SE</t>
    </r>
    <r>
      <rPr>
        <b/>
        <vertAlign val="subscript"/>
        <sz val="12"/>
        <rFont val="Arial"/>
        <family val="2"/>
      </rPr>
      <t>t-1</t>
    </r>
    <r>
      <rPr>
        <b/>
        <sz val="12"/>
        <rFont val="Arial"/>
        <family val="2"/>
      </rPr>
      <t>+T</t>
    </r>
    <r>
      <rPr>
        <b/>
        <vertAlign val="subscript"/>
        <sz val="12"/>
        <rFont val="Arial"/>
        <family val="2"/>
      </rPr>
      <t>t-1</t>
    </r>
    <r>
      <rPr>
        <b/>
        <sz val="12"/>
        <rFont val="Arial"/>
        <family val="2"/>
      </rPr>
      <t>)</t>
    </r>
  </si>
  <si>
    <r>
      <t>S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 </t>
    </r>
    <r>
      <rPr>
        <b/>
        <sz val="12"/>
        <rFont val="Symbol"/>
        <family val="1"/>
      </rPr>
      <t>g</t>
    </r>
    <r>
      <rPr>
        <b/>
        <sz val="12"/>
        <rFont val="Arial"/>
        <family val="2"/>
      </rPr>
      <t>(Y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>/SE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>) + (1-</t>
    </r>
    <r>
      <rPr>
        <b/>
        <sz val="12"/>
        <rFont val="Symbol"/>
        <family val="1"/>
      </rPr>
      <t>g</t>
    </r>
    <r>
      <rPr>
        <b/>
        <sz val="12"/>
        <rFont val="Arial"/>
        <family val="2"/>
      </rPr>
      <t>) S</t>
    </r>
    <r>
      <rPr>
        <b/>
        <vertAlign val="subscript"/>
        <sz val="12"/>
        <rFont val="Arial"/>
        <family val="2"/>
      </rPr>
      <t>t-L</t>
    </r>
  </si>
  <si>
    <r>
      <t xml:space="preserve">t+P </t>
    </r>
    <r>
      <rPr>
        <b/>
        <sz val="12"/>
        <rFont val="Arial"/>
        <family val="2"/>
      </rPr>
      <t>= (SE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- PT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>) S</t>
    </r>
    <r>
      <rPr>
        <b/>
        <vertAlign val="subscript"/>
        <sz val="12"/>
        <rFont val="Arial"/>
        <family val="2"/>
      </rPr>
      <t>t-L+P</t>
    </r>
  </si>
  <si>
    <t>VENTAS DE SIERRAS ATC</t>
  </si>
  <si>
    <t>S</t>
  </si>
  <si>
    <t>GAMMA</t>
  </si>
  <si>
    <t>SUAVIZACION PROMEDIO MOVIL</t>
  </si>
  <si>
    <t>VENTAS DE SIERRAS ATM</t>
  </si>
  <si>
    <t>METODO DE SUAVIZACION EXPONENCIAL SIMPLE</t>
  </si>
  <si>
    <t>TIME</t>
  </si>
  <si>
    <t>DESCOMPOSICION CLASICA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</si>
  <si>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</si>
  <si>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</si>
  <si>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</si>
  <si>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</si>
  <si>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</si>
  <si>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</si>
  <si>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</si>
  <si>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</si>
  <si>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</si>
  <si>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</si>
  <si>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</si>
  <si>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</si>
  <si>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</si>
  <si>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</si>
  <si>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</si>
  <si>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</si>
  <si>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</si>
  <si>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</si>
  <si>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</si>
  <si>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</si>
  <si>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</si>
  <si>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</si>
  <si>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</si>
  <si>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</si>
  <si>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</si>
  <si>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PM</t>
  </si>
  <si>
    <t>PMS</t>
  </si>
  <si>
    <t>PMD</t>
  </si>
  <si>
    <t>ECM</t>
  </si>
  <si>
    <t>PRONOSTICO</t>
  </si>
  <si>
    <t>P=1</t>
  </si>
  <si>
    <t>METODO DE SUAVIZACION EXPONENCIAL DOBLE</t>
  </si>
  <si>
    <t>SED</t>
  </si>
  <si>
    <t>PRONOST (1)</t>
  </si>
  <si>
    <t>Y^ PARA P=1</t>
  </si>
  <si>
    <t>PMC</t>
  </si>
  <si>
    <t>PMC=TC</t>
  </si>
  <si>
    <t>SI</t>
  </si>
  <si>
    <t>S medio</t>
  </si>
  <si>
    <t>YsinS</t>
  </si>
  <si>
    <t>Error Cuadr</t>
  </si>
  <si>
    <t>ecm</t>
  </si>
  <si>
    <t>ERROR2</t>
  </si>
</sst>
</file>

<file path=xl/styles.xml><?xml version="1.0" encoding="utf-8"?>
<styleSheet xmlns="http://schemas.openxmlformats.org/spreadsheetml/2006/main">
  <numFmts count="3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13" borderId="12" xfId="0" applyFill="1" applyBorder="1" applyAlignment="1">
      <alignment horizontal="center"/>
    </xf>
    <xf numFmtId="179" fontId="0" fillId="13" borderId="0" xfId="0" applyNumberFormat="1" applyFill="1" applyBorder="1" applyAlignment="1">
      <alignment/>
    </xf>
    <xf numFmtId="179" fontId="0" fillId="13" borderId="10" xfId="0" applyNumberFormat="1" applyFill="1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13" borderId="13" xfId="0" applyFill="1" applyBorder="1" applyAlignment="1">
      <alignment horizontal="center"/>
    </xf>
    <xf numFmtId="2" fontId="0" fillId="13" borderId="21" xfId="0" applyNumberFormat="1" applyFill="1" applyBorder="1" applyAlignment="1">
      <alignment/>
    </xf>
    <xf numFmtId="2" fontId="0" fillId="13" borderId="24" xfId="0" applyNumberFormat="1" applyFill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79" fontId="0" fillId="0" borderId="21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4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 MOVIL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55"/>
          <c:w val="0.708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PM!$B$4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PM!$B$5:$B$32</c:f>
              <c:numCache/>
            </c:numRef>
          </c:val>
          <c:smooth val="0"/>
        </c:ser>
        <c:ser>
          <c:idx val="1"/>
          <c:order val="1"/>
          <c:tx>
            <c:strRef>
              <c:f>PM!$F$4</c:f>
              <c:strCache>
                <c:ptCount val="1"/>
                <c:pt idx="0">
                  <c:v>PRONOSTICO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PM!$F$5:$F$32</c:f>
              <c:numCache/>
            </c:numRef>
          </c:val>
          <c:smooth val="0"/>
        </c:ser>
        <c:marker val="1"/>
        <c:axId val="18382839"/>
        <c:axId val="31227824"/>
      </c:lineChart>
      <c:catAx>
        <c:axId val="1838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7824"/>
        <c:crosses val="autoZero"/>
        <c:auto val="1"/>
        <c:lblOffset val="100"/>
        <c:tickLblSkip val="2"/>
        <c:noMultiLvlLbl val="0"/>
      </c:catAx>
      <c:valAx>
        <c:axId val="31227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2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468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SUAVIZACION EXPONENCIAL SIMPLE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6875"/>
          <c:w val="0.729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SE_SIMPLE!$B$4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SE_SIMPLE!$B$5:$B$32</c:f>
              <c:numCache/>
            </c:numRef>
          </c:val>
          <c:smooth val="0"/>
        </c:ser>
        <c:ser>
          <c:idx val="1"/>
          <c:order val="1"/>
          <c:tx>
            <c:strRef>
              <c:f>SE_SIMPLE!$C$4</c:f>
              <c:strCache>
                <c:ptCount val="1"/>
                <c:pt idx="0">
                  <c:v>SE(a=0.274)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SE_SIMPLE!$C$5:$C$32</c:f>
              <c:numCache/>
            </c:numRef>
          </c:val>
          <c:smooth val="0"/>
        </c:ser>
        <c:ser>
          <c:idx val="2"/>
          <c:order val="2"/>
          <c:tx>
            <c:v>SE(a=variable)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SE_SIMPLE!$E$5:$E$32</c:f>
              <c:numCache/>
            </c:numRef>
          </c:val>
          <c:smooth val="0"/>
        </c:ser>
        <c:marker val="1"/>
        <c:axId val="12614961"/>
        <c:axId val="46425786"/>
      </c:lineChart>
      <c:catAx>
        <c:axId val="126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25786"/>
        <c:crosses val="autoZero"/>
        <c:auto val="1"/>
        <c:lblOffset val="100"/>
        <c:tickLblSkip val="2"/>
        <c:noMultiLvlLbl val="0"/>
      </c:catAx>
      <c:valAx>
        <c:axId val="46425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4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075"/>
          <c:y val="0.4635"/>
          <c:w val="0.221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SUAVIZACION EXPONENCIAL DOBLE</a:t>
            </a:r>
          </a:p>
        </c:rich>
      </c:tx>
      <c:layout>
        <c:manualLayout>
          <c:xMode val="factor"/>
          <c:yMode val="factor"/>
          <c:x val="0.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6825"/>
          <c:w val="0.73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SE_SIMPLE!$B$4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SE_SIMPLE!$B$5:$B$32</c:f>
              <c:numCache>
                <c:ptCount val="28"/>
                <c:pt idx="0">
                  <c:v>500</c:v>
                </c:pt>
                <c:pt idx="1">
                  <c:v>350</c:v>
                </c:pt>
                <c:pt idx="2">
                  <c:v>250</c:v>
                </c:pt>
                <c:pt idx="3">
                  <c:v>400</c:v>
                </c:pt>
                <c:pt idx="4">
                  <c:v>450</c:v>
                </c:pt>
                <c:pt idx="5">
                  <c:v>350</c:v>
                </c:pt>
                <c:pt idx="6">
                  <c:v>200</c:v>
                </c:pt>
                <c:pt idx="7">
                  <c:v>300</c:v>
                </c:pt>
                <c:pt idx="8">
                  <c:v>350</c:v>
                </c:pt>
                <c:pt idx="9">
                  <c:v>200</c:v>
                </c:pt>
                <c:pt idx="10">
                  <c:v>150</c:v>
                </c:pt>
                <c:pt idx="11">
                  <c:v>400</c:v>
                </c:pt>
                <c:pt idx="12">
                  <c:v>550</c:v>
                </c:pt>
                <c:pt idx="13">
                  <c:v>350</c:v>
                </c:pt>
                <c:pt idx="14">
                  <c:v>250</c:v>
                </c:pt>
                <c:pt idx="15">
                  <c:v>550</c:v>
                </c:pt>
                <c:pt idx="16">
                  <c:v>550</c:v>
                </c:pt>
                <c:pt idx="17">
                  <c:v>400</c:v>
                </c:pt>
                <c:pt idx="18">
                  <c:v>350</c:v>
                </c:pt>
                <c:pt idx="19">
                  <c:v>600</c:v>
                </c:pt>
                <c:pt idx="20">
                  <c:v>750</c:v>
                </c:pt>
                <c:pt idx="21">
                  <c:v>500</c:v>
                </c:pt>
                <c:pt idx="22">
                  <c:v>400</c:v>
                </c:pt>
                <c:pt idx="23">
                  <c:v>650</c:v>
                </c:pt>
                <c:pt idx="24">
                  <c:v>850</c:v>
                </c:pt>
                <c:pt idx="25">
                  <c:v>600</c:v>
                </c:pt>
                <c:pt idx="26">
                  <c:v>450</c:v>
                </c:pt>
                <c:pt idx="27">
                  <c:v>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SE_SIMPLE!$C$4</c:f>
              <c:strCache>
                <c:ptCount val="1"/>
                <c:pt idx="0">
                  <c:v>SE(a=0.274)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SE_SIMPLE!$C$5:$C$32</c:f>
              <c:numCache>
                <c:ptCount val="28"/>
                <c:pt idx="0">
                  <c:v>500</c:v>
                </c:pt>
                <c:pt idx="1">
                  <c:v>458.9</c:v>
                </c:pt>
                <c:pt idx="2">
                  <c:v>401.66139999999996</c:v>
                </c:pt>
                <c:pt idx="3">
                  <c:v>401.2061764</c:v>
                </c:pt>
                <c:pt idx="4">
                  <c:v>414.5756840664</c:v>
                </c:pt>
                <c:pt idx="5">
                  <c:v>396.88194663220645</c:v>
                </c:pt>
                <c:pt idx="6">
                  <c:v>342.9362932549819</c:v>
                </c:pt>
                <c:pt idx="7">
                  <c:v>331.17174890311685</c:v>
                </c:pt>
                <c:pt idx="8">
                  <c:v>336.33068970366287</c:v>
                </c:pt>
                <c:pt idx="9">
                  <c:v>298.97608072485923</c:v>
                </c:pt>
                <c:pt idx="10">
                  <c:v>258.1566346062478</c:v>
                </c:pt>
                <c:pt idx="11">
                  <c:v>297.0217167241359</c:v>
                </c:pt>
                <c:pt idx="12">
                  <c:v>366.33776634172267</c:v>
                </c:pt>
                <c:pt idx="13">
                  <c:v>361.86121836409063</c:v>
                </c:pt>
                <c:pt idx="14">
                  <c:v>331.2112445323298</c:v>
                </c:pt>
                <c:pt idx="15">
                  <c:v>391.1593635304714</c:v>
                </c:pt>
                <c:pt idx="16">
                  <c:v>434.6816979231222</c:v>
                </c:pt>
                <c:pt idx="17">
                  <c:v>425.1789126921867</c:v>
                </c:pt>
                <c:pt idx="18">
                  <c:v>404.5798906145276</c:v>
                </c:pt>
                <c:pt idx="19">
                  <c:v>458.12500058614705</c:v>
                </c:pt>
                <c:pt idx="20">
                  <c:v>538.0987504255428</c:v>
                </c:pt>
                <c:pt idx="21">
                  <c:v>527.6596928089441</c:v>
                </c:pt>
                <c:pt idx="22">
                  <c:v>492.68093697929345</c:v>
                </c:pt>
                <c:pt idx="23">
                  <c:v>535.786360246967</c:v>
                </c:pt>
                <c:pt idx="24">
                  <c:v>621.8808975392981</c:v>
                </c:pt>
                <c:pt idx="25">
                  <c:v>615.8855316135304</c:v>
                </c:pt>
                <c:pt idx="26">
                  <c:v>570.432895951423</c:v>
                </c:pt>
                <c:pt idx="27">
                  <c:v>605.9342824607331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BROWN!$D$4</c:f>
              <c:strCache>
                <c:ptCount val="1"/>
                <c:pt idx="0">
                  <c:v>SED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BROWN!$D$5:$D$32</c:f>
              <c:numCache/>
            </c:numRef>
          </c:val>
          <c:smooth val="0"/>
        </c:ser>
        <c:marker val="1"/>
        <c:axId val="15178891"/>
        <c:axId val="2392292"/>
      </c:lineChart>
      <c:catAx>
        <c:axId val="15178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2292"/>
        <c:crosses val="autoZero"/>
        <c:auto val="1"/>
        <c:lblOffset val="100"/>
        <c:tickLblSkip val="2"/>
        <c:noMultiLvlLbl val="0"/>
      </c:catAx>
      <c:valAx>
        <c:axId val="2392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8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25"/>
          <c:y val="0.429"/>
          <c:w val="0.221"/>
          <c:h val="0.2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SUAVIZACION CON TENDENCIA (HOLT)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6"/>
          <c:w val="0.83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HOLT!$B$3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HOLT!$B$4:$B$31</c:f>
              <c:numCache/>
            </c:numRef>
          </c:val>
          <c:smooth val="0"/>
        </c:ser>
        <c:ser>
          <c:idx val="1"/>
          <c:order val="1"/>
          <c:tx>
            <c:strRef>
              <c:f>HOLT!$C$3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HOLT!$C$4:$C$31</c:f>
              <c:numCache/>
            </c:numRef>
          </c:val>
          <c:smooth val="0"/>
        </c:ser>
        <c:ser>
          <c:idx val="2"/>
          <c:order val="2"/>
          <c:tx>
            <c:strRef>
              <c:f>HOLT!$E$3</c:f>
              <c:strCache>
                <c:ptCount val="1"/>
                <c:pt idx="0">
                  <c:v>Y^ PARA P=1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HOLT!$E$4:$E$31</c:f>
              <c:numCache/>
            </c:numRef>
          </c:val>
          <c:smooth val="0"/>
        </c:ser>
        <c:marker val="1"/>
        <c:axId val="21530629"/>
        <c:axId val="59557934"/>
      </c:lineChart>
      <c:catAx>
        <c:axId val="21530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7934"/>
        <c:crosses val="autoZero"/>
        <c:auto val="1"/>
        <c:lblOffset val="100"/>
        <c:tickLblSkip val="2"/>
        <c:noMultiLvlLbl val="0"/>
      </c:catAx>
      <c:valAx>
        <c:axId val="59557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4305"/>
          <c:w val="0.2392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METODO DE WINTER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6875"/>
          <c:w val="0.852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WINTER!$B$3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WINTER!$B$4:$B$31</c:f>
              <c:numCache/>
            </c:numRef>
          </c:val>
          <c:smooth val="0"/>
        </c:ser>
        <c:ser>
          <c:idx val="1"/>
          <c:order val="1"/>
          <c:tx>
            <c:strRef>
              <c:f>WINTER!$F$3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WINTER!$F$4:$F$31</c:f>
              <c:numCache/>
            </c:numRef>
          </c:val>
          <c:smooth val="0"/>
        </c:ser>
        <c:marker val="1"/>
        <c:axId val="66259359"/>
        <c:axId val="59463320"/>
      </c:lineChart>
      <c:catAx>
        <c:axId val="66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3320"/>
        <c:crosses val="autoZero"/>
        <c:auto val="1"/>
        <c:lblOffset val="100"/>
        <c:tickLblSkip val="2"/>
        <c:noMultiLvlLbl val="0"/>
      </c:catAx>
      <c:valAx>
        <c:axId val="59463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9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4635"/>
          <c:w val="0.1007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152400</xdr:rowOff>
    </xdr:from>
    <xdr:to>
      <xdr:col>16</xdr:col>
      <xdr:colOff>581025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238875" y="152400"/>
        <a:ext cx="48482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5</xdr:row>
      <xdr:rowOff>85725</xdr:rowOff>
    </xdr:from>
    <xdr:to>
      <xdr:col>14</xdr:col>
      <xdr:colOff>238125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400550" y="990600"/>
        <a:ext cx="4905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5</xdr:row>
      <xdr:rowOff>9525</xdr:rowOff>
    </xdr:from>
    <xdr:to>
      <xdr:col>13</xdr:col>
      <xdr:colOff>276225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5372100" y="828675"/>
        <a:ext cx="4914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</xdr:row>
      <xdr:rowOff>38100</xdr:rowOff>
    </xdr:from>
    <xdr:to>
      <xdr:col>14</xdr:col>
      <xdr:colOff>276225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4152900" y="923925"/>
        <a:ext cx="4905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5</xdr:row>
      <xdr:rowOff>19050</xdr:rowOff>
    </xdr:from>
    <xdr:to>
      <xdr:col>15</xdr:col>
      <xdr:colOff>390525</xdr:colOff>
      <xdr:row>23</xdr:row>
      <xdr:rowOff>66675</xdr:rowOff>
    </xdr:to>
    <xdr:graphicFrame>
      <xdr:nvGraphicFramePr>
        <xdr:cNvPr id="1" name="Chart 2"/>
        <xdr:cNvGraphicFramePr/>
      </xdr:nvGraphicFramePr>
      <xdr:xfrm>
        <a:off x="4629150" y="1152525"/>
        <a:ext cx="4905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B1">
      <selection activeCell="J33" sqref="J33"/>
    </sheetView>
  </sheetViews>
  <sheetFormatPr defaultColWidth="9.140625" defaultRowHeight="12.75"/>
  <cols>
    <col min="1" max="12" width="9.140625" style="0" customWidth="1"/>
    <col min="13" max="13" width="8.57421875" style="0" customWidth="1"/>
    <col min="14" max="14" width="11.7109375" style="0" customWidth="1"/>
    <col min="15" max="16" width="9.140625" style="0" customWidth="1"/>
    <col min="17" max="18" width="12.57421875" style="0" customWidth="1"/>
  </cols>
  <sheetData>
    <row r="1" ht="12.75">
      <c r="A1" t="s">
        <v>29</v>
      </c>
    </row>
    <row r="2" ht="12.75">
      <c r="A2" t="s">
        <v>26</v>
      </c>
    </row>
    <row r="3" ht="13.5" thickBot="1"/>
    <row r="4" spans="1:11" ht="13.5" thickBot="1">
      <c r="A4" s="15" t="s">
        <v>1</v>
      </c>
      <c r="B4" s="44" t="s">
        <v>28</v>
      </c>
      <c r="C4" s="40" t="s">
        <v>0</v>
      </c>
      <c r="D4" s="40" t="s">
        <v>55</v>
      </c>
      <c r="E4" s="40" t="s">
        <v>66</v>
      </c>
      <c r="F4" s="40" t="s">
        <v>67</v>
      </c>
      <c r="G4" s="41" t="s">
        <v>23</v>
      </c>
      <c r="H4" s="40" t="s">
        <v>69</v>
      </c>
      <c r="I4" s="45" t="s">
        <v>9</v>
      </c>
      <c r="K4" t="s">
        <v>30</v>
      </c>
    </row>
    <row r="5" spans="1:9" ht="13.5" thickBot="1">
      <c r="A5" s="16">
        <v>1988</v>
      </c>
      <c r="B5" s="22">
        <v>1</v>
      </c>
      <c r="C5" s="23">
        <v>500</v>
      </c>
      <c r="D5" s="24"/>
      <c r="E5" s="24"/>
      <c r="F5" s="24"/>
      <c r="G5" s="42">
        <v>1.340407029930561</v>
      </c>
      <c r="H5" s="25">
        <f>C5/G5</f>
        <v>373.02102185028247</v>
      </c>
      <c r="I5" s="46">
        <f>$L$20+$L$21*B5</f>
        <v>269.5812807881773</v>
      </c>
    </row>
    <row r="6" spans="1:12" ht="12.75">
      <c r="A6" s="16"/>
      <c r="B6" s="22">
        <v>2</v>
      </c>
      <c r="C6" s="23">
        <v>350</v>
      </c>
      <c r="D6" s="24"/>
      <c r="E6" s="24"/>
      <c r="F6" s="24"/>
      <c r="G6" s="42">
        <v>0.8907843026685849</v>
      </c>
      <c r="H6" s="25">
        <f aca="true" t="shared" si="0" ref="H6:H32">C6/G6</f>
        <v>392.9121774502318</v>
      </c>
      <c r="I6" s="46">
        <f aca="true" t="shared" si="1" ref="I6:I32">$L$20+$L$21*B6</f>
        <v>282.4165298303229</v>
      </c>
      <c r="K6" s="12" t="s">
        <v>31</v>
      </c>
      <c r="L6" s="12"/>
    </row>
    <row r="7" spans="1:12" ht="12.75">
      <c r="A7" s="16"/>
      <c r="B7" s="22">
        <v>3</v>
      </c>
      <c r="C7" s="23">
        <v>250</v>
      </c>
      <c r="D7" s="24">
        <f>AVERAGE(C5:C8)</f>
        <v>375</v>
      </c>
      <c r="E7" s="24">
        <f>AVERAGE(D7:D8)</f>
        <v>368.75</v>
      </c>
      <c r="F7" s="24">
        <f>C7/E7</f>
        <v>0.6779661016949152</v>
      </c>
      <c r="G7" s="42">
        <v>0.6335143275621704</v>
      </c>
      <c r="H7" s="25">
        <f t="shared" si="0"/>
        <v>394.6240662970106</v>
      </c>
      <c r="I7" s="46">
        <f t="shared" si="1"/>
        <v>295.2517788724685</v>
      </c>
      <c r="K7" s="9" t="s">
        <v>32</v>
      </c>
      <c r="L7" s="9">
        <v>0.6101187583910787</v>
      </c>
    </row>
    <row r="8" spans="1:12" ht="12.75">
      <c r="A8" s="16"/>
      <c r="B8" s="22">
        <v>4</v>
      </c>
      <c r="C8" s="23">
        <v>400</v>
      </c>
      <c r="D8" s="24">
        <f aca="true" t="shared" si="2" ref="D8:D31">AVERAGE(C6:C9)</f>
        <v>362.5</v>
      </c>
      <c r="E8" s="24">
        <f aca="true" t="shared" si="3" ref="E8:E30">AVERAGE(D8:D9)</f>
        <v>362.5</v>
      </c>
      <c r="F8" s="24">
        <f aca="true" t="shared" si="4" ref="F8:F30">C8/E8</f>
        <v>1.103448275862069</v>
      </c>
      <c r="G8" s="42">
        <v>1.1352943398386839</v>
      </c>
      <c r="H8" s="25">
        <f t="shared" si="0"/>
        <v>352.3315372618142</v>
      </c>
      <c r="I8" s="46">
        <f t="shared" si="1"/>
        <v>308.08702791461405</v>
      </c>
      <c r="J8" s="1"/>
      <c r="K8" s="9" t="s">
        <v>33</v>
      </c>
      <c r="L8" s="9">
        <v>0.37224489934067145</v>
      </c>
    </row>
    <row r="9" spans="1:12" ht="12.75">
      <c r="A9" s="16">
        <v>1989</v>
      </c>
      <c r="B9" s="22">
        <v>5</v>
      </c>
      <c r="C9" s="23">
        <v>450</v>
      </c>
      <c r="D9" s="24">
        <f t="shared" si="2"/>
        <v>362.5</v>
      </c>
      <c r="E9" s="24">
        <f t="shared" si="3"/>
        <v>356.25</v>
      </c>
      <c r="F9" s="24">
        <f t="shared" si="4"/>
        <v>1.263157894736842</v>
      </c>
      <c r="G9" s="42">
        <v>1.340407029930561</v>
      </c>
      <c r="H9" s="25">
        <f t="shared" si="0"/>
        <v>335.7189196652542</v>
      </c>
      <c r="I9" s="46">
        <f t="shared" si="1"/>
        <v>320.9222769567597</v>
      </c>
      <c r="J9" s="1"/>
      <c r="K9" s="9" t="s">
        <v>34</v>
      </c>
      <c r="L9" s="9">
        <v>0.34810047239223574</v>
      </c>
    </row>
    <row r="10" spans="1:12" ht="12.75">
      <c r="A10" s="16"/>
      <c r="B10" s="22">
        <v>6</v>
      </c>
      <c r="C10" s="23">
        <v>350</v>
      </c>
      <c r="D10" s="24">
        <f t="shared" si="2"/>
        <v>350</v>
      </c>
      <c r="E10" s="24">
        <f t="shared" si="3"/>
        <v>337.5</v>
      </c>
      <c r="F10" s="24">
        <f t="shared" si="4"/>
        <v>1.037037037037037</v>
      </c>
      <c r="G10" s="42">
        <v>0.8907843026685849</v>
      </c>
      <c r="H10" s="25">
        <f t="shared" si="0"/>
        <v>392.9121774502318</v>
      </c>
      <c r="I10" s="46">
        <f t="shared" si="1"/>
        <v>333.7575259989053</v>
      </c>
      <c r="J10" s="1"/>
      <c r="K10" s="9" t="s">
        <v>35</v>
      </c>
      <c r="L10" s="9">
        <v>139.72291791161237</v>
      </c>
    </row>
    <row r="11" spans="1:12" ht="13.5" thickBot="1">
      <c r="A11" s="16"/>
      <c r="B11" s="22">
        <v>7</v>
      </c>
      <c r="C11" s="23">
        <v>200</v>
      </c>
      <c r="D11" s="24">
        <f t="shared" si="2"/>
        <v>325</v>
      </c>
      <c r="E11" s="24">
        <f t="shared" si="3"/>
        <v>312.5</v>
      </c>
      <c r="F11" s="24">
        <f t="shared" si="4"/>
        <v>0.64</v>
      </c>
      <c r="G11" s="42">
        <v>0.6335143275621704</v>
      </c>
      <c r="H11" s="25">
        <f t="shared" si="0"/>
        <v>315.69925303760846</v>
      </c>
      <c r="I11" s="46">
        <f t="shared" si="1"/>
        <v>346.59277504105086</v>
      </c>
      <c r="J11" s="1"/>
      <c r="K11" s="10" t="s">
        <v>36</v>
      </c>
      <c r="L11" s="10">
        <v>28</v>
      </c>
    </row>
    <row r="12" spans="1:10" ht="12.75">
      <c r="A12" s="16"/>
      <c r="B12" s="22">
        <v>8</v>
      </c>
      <c r="C12" s="23">
        <v>300</v>
      </c>
      <c r="D12" s="24">
        <f t="shared" si="2"/>
        <v>300</v>
      </c>
      <c r="E12" s="24">
        <f t="shared" si="3"/>
        <v>281.25</v>
      </c>
      <c r="F12" s="24">
        <f t="shared" si="4"/>
        <v>1.0666666666666667</v>
      </c>
      <c r="G12" s="42">
        <v>1.1352943398386839</v>
      </c>
      <c r="H12" s="25">
        <f t="shared" si="0"/>
        <v>264.24865294636066</v>
      </c>
      <c r="I12" s="46">
        <f t="shared" si="1"/>
        <v>359.4280240831965</v>
      </c>
      <c r="J12" s="1"/>
    </row>
    <row r="13" spans="1:11" ht="13.5" thickBot="1">
      <c r="A13" s="16">
        <v>1990</v>
      </c>
      <c r="B13" s="22">
        <v>9</v>
      </c>
      <c r="C13" s="23">
        <v>350</v>
      </c>
      <c r="D13" s="24">
        <f t="shared" si="2"/>
        <v>262.5</v>
      </c>
      <c r="E13" s="24">
        <f t="shared" si="3"/>
        <v>256.25</v>
      </c>
      <c r="F13" s="24">
        <f t="shared" si="4"/>
        <v>1.3658536585365855</v>
      </c>
      <c r="G13" s="42">
        <v>1.340407029930561</v>
      </c>
      <c r="H13" s="25">
        <f t="shared" si="0"/>
        <v>261.1147152951977</v>
      </c>
      <c r="I13" s="46">
        <f t="shared" si="1"/>
        <v>372.26327312534204</v>
      </c>
      <c r="J13" s="1"/>
      <c r="K13" t="s">
        <v>37</v>
      </c>
    </row>
    <row r="14" spans="1:16" ht="12.75">
      <c r="A14" s="16"/>
      <c r="B14" s="22">
        <v>10</v>
      </c>
      <c r="C14" s="23">
        <v>200</v>
      </c>
      <c r="D14" s="24">
        <f t="shared" si="2"/>
        <v>250</v>
      </c>
      <c r="E14" s="24">
        <f t="shared" si="3"/>
        <v>262.5</v>
      </c>
      <c r="F14" s="24">
        <f t="shared" si="4"/>
        <v>0.7619047619047619</v>
      </c>
      <c r="G14" s="42">
        <v>0.8907843026685849</v>
      </c>
      <c r="H14" s="25">
        <f t="shared" si="0"/>
        <v>224.5212442572753</v>
      </c>
      <c r="I14" s="46">
        <f t="shared" si="1"/>
        <v>385.09852216748766</v>
      </c>
      <c r="J14" s="1"/>
      <c r="K14" s="11"/>
      <c r="L14" s="11" t="s">
        <v>42</v>
      </c>
      <c r="M14" s="11" t="s">
        <v>43</v>
      </c>
      <c r="N14" s="11" t="s">
        <v>44</v>
      </c>
      <c r="O14" s="11" t="s">
        <v>45</v>
      </c>
      <c r="P14" s="11" t="s">
        <v>46</v>
      </c>
    </row>
    <row r="15" spans="1:16" ht="12.75">
      <c r="A15" s="16"/>
      <c r="B15" s="22">
        <v>11</v>
      </c>
      <c r="C15" s="23">
        <v>150</v>
      </c>
      <c r="D15" s="24">
        <f t="shared" si="2"/>
        <v>275</v>
      </c>
      <c r="E15" s="24">
        <f t="shared" si="3"/>
        <v>300</v>
      </c>
      <c r="F15" s="24">
        <f t="shared" si="4"/>
        <v>0.5</v>
      </c>
      <c r="G15" s="42">
        <v>0.6335143275621704</v>
      </c>
      <c r="H15" s="25">
        <f t="shared" si="0"/>
        <v>236.77443977820633</v>
      </c>
      <c r="I15" s="46">
        <f t="shared" si="1"/>
        <v>397.9337712096333</v>
      </c>
      <c r="J15" s="1"/>
      <c r="K15" s="9" t="s">
        <v>38</v>
      </c>
      <c r="L15" s="9">
        <v>1</v>
      </c>
      <c r="M15" s="9">
        <v>300986.5900383144</v>
      </c>
      <c r="N15" s="9">
        <v>300986.5900383144</v>
      </c>
      <c r="O15" s="9">
        <v>15.417425318714749</v>
      </c>
      <c r="P15" s="9">
        <v>0.0005661174324380065</v>
      </c>
    </row>
    <row r="16" spans="1:16" ht="12.75">
      <c r="A16" s="16"/>
      <c r="B16" s="22">
        <v>12</v>
      </c>
      <c r="C16" s="23">
        <v>400</v>
      </c>
      <c r="D16" s="24">
        <f t="shared" si="2"/>
        <v>325</v>
      </c>
      <c r="E16" s="24">
        <f t="shared" si="3"/>
        <v>343.75</v>
      </c>
      <c r="F16" s="24">
        <f t="shared" si="4"/>
        <v>1.1636363636363636</v>
      </c>
      <c r="G16" s="42">
        <v>1.1352943398386839</v>
      </c>
      <c r="H16" s="25">
        <f t="shared" si="0"/>
        <v>352.3315372618142</v>
      </c>
      <c r="I16" s="46">
        <f t="shared" si="1"/>
        <v>410.76902025177884</v>
      </c>
      <c r="K16" s="9" t="s">
        <v>39</v>
      </c>
      <c r="L16" s="9">
        <v>26</v>
      </c>
      <c r="M16" s="9">
        <v>507584.83853311435</v>
      </c>
      <c r="N16" s="9">
        <v>19522.493789735167</v>
      </c>
      <c r="O16" s="9"/>
      <c r="P16" s="9"/>
    </row>
    <row r="17" spans="1:16" ht="13.5" thickBot="1">
      <c r="A17" s="16">
        <v>1991</v>
      </c>
      <c r="B17" s="22">
        <v>13</v>
      </c>
      <c r="C17" s="23">
        <v>550</v>
      </c>
      <c r="D17" s="24">
        <f t="shared" si="2"/>
        <v>362.5</v>
      </c>
      <c r="E17" s="24">
        <f t="shared" si="3"/>
        <v>375</v>
      </c>
      <c r="F17" s="24">
        <f t="shared" si="4"/>
        <v>1.4666666666666666</v>
      </c>
      <c r="G17" s="42">
        <v>1.340407029930561</v>
      </c>
      <c r="H17" s="25">
        <f t="shared" si="0"/>
        <v>410.3231240353107</v>
      </c>
      <c r="I17" s="46">
        <f t="shared" si="1"/>
        <v>423.6042692939244</v>
      </c>
      <c r="K17" s="10" t="s">
        <v>40</v>
      </c>
      <c r="L17" s="10">
        <v>27</v>
      </c>
      <c r="M17" s="10">
        <v>808571.4285714288</v>
      </c>
      <c r="N17" s="10"/>
      <c r="O17" s="10"/>
      <c r="P17" s="10"/>
    </row>
    <row r="18" spans="1:9" ht="13.5" thickBot="1">
      <c r="A18" s="16"/>
      <c r="B18" s="22">
        <v>14</v>
      </c>
      <c r="C18" s="23">
        <v>350</v>
      </c>
      <c r="D18" s="24">
        <f t="shared" si="2"/>
        <v>387.5</v>
      </c>
      <c r="E18" s="24">
        <f t="shared" si="3"/>
        <v>406.25</v>
      </c>
      <c r="F18" s="24">
        <f t="shared" si="4"/>
        <v>0.8615384615384616</v>
      </c>
      <c r="G18" s="42">
        <v>0.8907843026685849</v>
      </c>
      <c r="H18" s="25">
        <f t="shared" si="0"/>
        <v>392.9121774502318</v>
      </c>
      <c r="I18" s="46">
        <f t="shared" si="1"/>
        <v>436.43951833607</v>
      </c>
    </row>
    <row r="19" spans="1:19" ht="12.75">
      <c r="A19" s="16"/>
      <c r="B19" s="22">
        <v>15</v>
      </c>
      <c r="C19" s="23">
        <v>250</v>
      </c>
      <c r="D19" s="24">
        <f t="shared" si="2"/>
        <v>425</v>
      </c>
      <c r="E19" s="24">
        <f t="shared" si="3"/>
        <v>425</v>
      </c>
      <c r="F19" s="24">
        <f t="shared" si="4"/>
        <v>0.5882352941176471</v>
      </c>
      <c r="G19" s="42">
        <v>0.6335143275621704</v>
      </c>
      <c r="H19" s="25">
        <f t="shared" si="0"/>
        <v>394.6240662970106</v>
      </c>
      <c r="I19" s="46">
        <f t="shared" si="1"/>
        <v>449.27476737821564</v>
      </c>
      <c r="K19" s="11"/>
      <c r="L19" s="11" t="s">
        <v>47</v>
      </c>
      <c r="M19" s="11" t="s">
        <v>35</v>
      </c>
      <c r="N19" s="11" t="s">
        <v>48</v>
      </c>
      <c r="O19" s="11" t="s">
        <v>49</v>
      </c>
      <c r="P19" s="11" t="s">
        <v>50</v>
      </c>
      <c r="Q19" s="11" t="s">
        <v>51</v>
      </c>
      <c r="R19" s="11" t="s">
        <v>52</v>
      </c>
      <c r="S19" s="11" t="s">
        <v>53</v>
      </c>
    </row>
    <row r="20" spans="1:19" ht="12.75">
      <c r="A20" s="16"/>
      <c r="B20" s="22">
        <v>16</v>
      </c>
      <c r="C20" s="23">
        <v>550</v>
      </c>
      <c r="D20" s="24">
        <f t="shared" si="2"/>
        <v>425</v>
      </c>
      <c r="E20" s="24">
        <f t="shared" si="3"/>
        <v>431.25</v>
      </c>
      <c r="F20" s="24">
        <f t="shared" si="4"/>
        <v>1.2753623188405796</v>
      </c>
      <c r="G20" s="42">
        <v>1.1352943398386839</v>
      </c>
      <c r="H20" s="25">
        <f t="shared" si="0"/>
        <v>484.4558637349945</v>
      </c>
      <c r="I20" s="46">
        <f t="shared" si="1"/>
        <v>462.11001642036126</v>
      </c>
      <c r="K20" s="9" t="s">
        <v>41</v>
      </c>
      <c r="L20" s="9">
        <v>256.7460317460317</v>
      </c>
      <c r="M20" s="9">
        <v>54.257424479517475</v>
      </c>
      <c r="N20" s="9">
        <v>4.731998140511719</v>
      </c>
      <c r="O20" s="9">
        <v>6.818696746307386E-05</v>
      </c>
      <c r="P20" s="9">
        <v>145.21829955738923</v>
      </c>
      <c r="Q20" s="9">
        <v>368.27376393467415</v>
      </c>
      <c r="R20" s="9">
        <v>145.21829955738923</v>
      </c>
      <c r="S20" s="9">
        <v>368.27376393467415</v>
      </c>
    </row>
    <row r="21" spans="1:19" ht="13.5" thickBot="1">
      <c r="A21" s="16">
        <v>1992</v>
      </c>
      <c r="B21" s="22">
        <v>17</v>
      </c>
      <c r="C21" s="23">
        <v>550</v>
      </c>
      <c r="D21" s="24">
        <f t="shared" si="2"/>
        <v>437.5</v>
      </c>
      <c r="E21" s="24">
        <f t="shared" si="3"/>
        <v>450</v>
      </c>
      <c r="F21" s="24">
        <f t="shared" si="4"/>
        <v>1.2222222222222223</v>
      </c>
      <c r="G21" s="42">
        <v>1.340407029930561</v>
      </c>
      <c r="H21" s="25">
        <f t="shared" si="0"/>
        <v>410.3231240353107</v>
      </c>
      <c r="I21" s="46">
        <f t="shared" si="1"/>
        <v>474.9452654625068</v>
      </c>
      <c r="K21" s="10" t="s">
        <v>54</v>
      </c>
      <c r="L21" s="10">
        <v>12.835249042145596</v>
      </c>
      <c r="M21" s="10">
        <v>3.2688754462264353</v>
      </c>
      <c r="N21" s="10">
        <v>3.9265029375660396</v>
      </c>
      <c r="O21" s="10">
        <v>0.0005661174324380088</v>
      </c>
      <c r="P21" s="10">
        <v>6.115979397077969</v>
      </c>
      <c r="Q21" s="10">
        <v>19.554518687213225</v>
      </c>
      <c r="R21" s="10">
        <v>6.115979397077969</v>
      </c>
      <c r="S21" s="10">
        <v>19.554518687213225</v>
      </c>
    </row>
    <row r="22" spans="1:9" ht="12.75">
      <c r="A22" s="16"/>
      <c r="B22" s="22">
        <v>18</v>
      </c>
      <c r="C22" s="23">
        <v>400</v>
      </c>
      <c r="D22" s="24">
        <f t="shared" si="2"/>
        <v>462.5</v>
      </c>
      <c r="E22" s="24">
        <f t="shared" si="3"/>
        <v>468.75</v>
      </c>
      <c r="F22" s="24">
        <f t="shared" si="4"/>
        <v>0.8533333333333334</v>
      </c>
      <c r="G22" s="42">
        <v>0.8907843026685849</v>
      </c>
      <c r="H22" s="25">
        <f t="shared" si="0"/>
        <v>449.0424885145506</v>
      </c>
      <c r="I22" s="46">
        <f t="shared" si="1"/>
        <v>487.7805145046524</v>
      </c>
    </row>
    <row r="23" spans="1:9" ht="12.75">
      <c r="A23" s="16"/>
      <c r="B23" s="22">
        <v>19</v>
      </c>
      <c r="C23" s="23">
        <v>350</v>
      </c>
      <c r="D23" s="24">
        <f t="shared" si="2"/>
        <v>475</v>
      </c>
      <c r="E23" s="24">
        <f t="shared" si="3"/>
        <v>500</v>
      </c>
      <c r="F23" s="24">
        <f t="shared" si="4"/>
        <v>0.7</v>
      </c>
      <c r="G23" s="42">
        <v>0.6335143275621704</v>
      </c>
      <c r="H23" s="25">
        <f t="shared" si="0"/>
        <v>552.4736928158147</v>
      </c>
      <c r="I23" s="46">
        <f t="shared" si="1"/>
        <v>500.615763546798</v>
      </c>
    </row>
    <row r="24" spans="1:9" ht="12.75">
      <c r="A24" s="16"/>
      <c r="B24" s="22">
        <v>20</v>
      </c>
      <c r="C24" s="23">
        <v>600</v>
      </c>
      <c r="D24" s="24">
        <f t="shared" si="2"/>
        <v>525</v>
      </c>
      <c r="E24" s="24">
        <f t="shared" si="3"/>
        <v>537.5</v>
      </c>
      <c r="F24" s="24">
        <f t="shared" si="4"/>
        <v>1.1162790697674418</v>
      </c>
      <c r="G24" s="42">
        <v>1.1352943398386839</v>
      </c>
      <c r="H24" s="25">
        <f t="shared" si="0"/>
        <v>528.4973058927213</v>
      </c>
      <c r="I24" s="46">
        <f t="shared" si="1"/>
        <v>513.4510125889436</v>
      </c>
    </row>
    <row r="25" spans="1:9" ht="12.75">
      <c r="A25" s="16">
        <v>1993</v>
      </c>
      <c r="B25" s="22">
        <v>21</v>
      </c>
      <c r="C25" s="23">
        <v>750</v>
      </c>
      <c r="D25" s="24">
        <f t="shared" si="2"/>
        <v>550</v>
      </c>
      <c r="E25" s="24">
        <f t="shared" si="3"/>
        <v>556.25</v>
      </c>
      <c r="F25" s="24">
        <f t="shared" si="4"/>
        <v>1.348314606741573</v>
      </c>
      <c r="G25" s="42">
        <v>1.340407029930561</v>
      </c>
      <c r="H25" s="25">
        <f t="shared" si="0"/>
        <v>559.5315327754237</v>
      </c>
      <c r="I25" s="46">
        <f t="shared" si="1"/>
        <v>526.2862616310892</v>
      </c>
    </row>
    <row r="26" spans="1:9" ht="12.75">
      <c r="A26" s="16"/>
      <c r="B26" s="22">
        <v>22</v>
      </c>
      <c r="C26" s="23">
        <v>500</v>
      </c>
      <c r="D26" s="24">
        <f t="shared" si="2"/>
        <v>562.5</v>
      </c>
      <c r="E26" s="24">
        <f t="shared" si="3"/>
        <v>568.75</v>
      </c>
      <c r="F26" s="24">
        <f t="shared" si="4"/>
        <v>0.8791208791208791</v>
      </c>
      <c r="G26" s="42">
        <v>0.8907843026685849</v>
      </c>
      <c r="H26" s="25">
        <f t="shared" si="0"/>
        <v>561.3031106431882</v>
      </c>
      <c r="I26" s="46">
        <f t="shared" si="1"/>
        <v>539.1215106732348</v>
      </c>
    </row>
    <row r="27" spans="1:9" ht="13.5" thickBot="1">
      <c r="A27" s="16"/>
      <c r="B27" s="22">
        <v>23</v>
      </c>
      <c r="C27" s="23">
        <v>400</v>
      </c>
      <c r="D27" s="24">
        <f t="shared" si="2"/>
        <v>575</v>
      </c>
      <c r="E27" s="24">
        <f t="shared" si="3"/>
        <v>587.5</v>
      </c>
      <c r="F27" s="24">
        <f t="shared" si="4"/>
        <v>0.6808510638297872</v>
      </c>
      <c r="G27" s="42">
        <v>0.6335143275621704</v>
      </c>
      <c r="H27" s="25">
        <f t="shared" si="0"/>
        <v>631.3985060752169</v>
      </c>
      <c r="I27" s="46">
        <f t="shared" si="1"/>
        <v>551.9567597153805</v>
      </c>
    </row>
    <row r="28" spans="1:20" ht="13.5" thickBot="1">
      <c r="A28" s="16"/>
      <c r="B28" s="22">
        <v>24</v>
      </c>
      <c r="C28" s="23">
        <v>650</v>
      </c>
      <c r="D28" s="24">
        <f t="shared" si="2"/>
        <v>600</v>
      </c>
      <c r="E28" s="24">
        <f t="shared" si="3"/>
        <v>612.5</v>
      </c>
      <c r="F28" s="24">
        <f t="shared" si="4"/>
        <v>1.0612244897959184</v>
      </c>
      <c r="G28" s="42">
        <v>1.1352943398386839</v>
      </c>
      <c r="H28" s="25">
        <f t="shared" si="0"/>
        <v>572.538748050448</v>
      </c>
      <c r="I28" s="46">
        <f t="shared" si="1"/>
        <v>564.792008757526</v>
      </c>
      <c r="K28" s="39"/>
      <c r="L28" s="13">
        <v>1988</v>
      </c>
      <c r="M28" s="13">
        <v>1989</v>
      </c>
      <c r="N28" s="13">
        <v>1990</v>
      </c>
      <c r="O28" s="13">
        <v>1991</v>
      </c>
      <c r="P28" s="13">
        <v>1992</v>
      </c>
      <c r="Q28" s="13">
        <v>1993</v>
      </c>
      <c r="R28" s="13">
        <v>1994</v>
      </c>
      <c r="S28" s="13" t="s">
        <v>68</v>
      </c>
      <c r="T28" s="39" t="s">
        <v>23</v>
      </c>
    </row>
    <row r="29" spans="1:20" ht="12.75">
      <c r="A29" s="16">
        <v>1994</v>
      </c>
      <c r="B29" s="22">
        <v>25</v>
      </c>
      <c r="C29" s="23">
        <v>850</v>
      </c>
      <c r="D29" s="24">
        <f t="shared" si="2"/>
        <v>625</v>
      </c>
      <c r="E29" s="24">
        <f t="shared" si="3"/>
        <v>631.25</v>
      </c>
      <c r="F29" s="24">
        <f t="shared" si="4"/>
        <v>1.3465346534653466</v>
      </c>
      <c r="G29" s="42">
        <v>1.340407029930561</v>
      </c>
      <c r="H29" s="25">
        <f t="shared" si="0"/>
        <v>634.1357371454801</v>
      </c>
      <c r="I29" s="46">
        <f t="shared" si="1"/>
        <v>577.6272577996716</v>
      </c>
      <c r="K29" s="37">
        <v>1</v>
      </c>
      <c r="L29" s="23"/>
      <c r="M29" s="23">
        <v>1.263157894736842</v>
      </c>
      <c r="N29" s="23">
        <v>1.3658536585365855</v>
      </c>
      <c r="O29" s="23">
        <v>1.4666666666666666</v>
      </c>
      <c r="P29" s="23">
        <v>1.2222222222222223</v>
      </c>
      <c r="Q29" s="23">
        <v>1.348314606741573</v>
      </c>
      <c r="R29" s="23">
        <v>1.3465346534653466</v>
      </c>
      <c r="S29" s="23">
        <f>AVERAGE(L29:R29)</f>
        <v>1.335458283728206</v>
      </c>
      <c r="T29" s="37">
        <f>S29*(4/$S$33)</f>
        <v>1.340407029930561</v>
      </c>
    </row>
    <row r="30" spans="1:20" ht="12.75">
      <c r="A30" s="16"/>
      <c r="B30" s="22">
        <v>26</v>
      </c>
      <c r="C30" s="23">
        <v>600</v>
      </c>
      <c r="D30" s="24">
        <f t="shared" si="2"/>
        <v>637.5</v>
      </c>
      <c r="E30" s="24">
        <f t="shared" si="3"/>
        <v>643.75</v>
      </c>
      <c r="F30" s="24">
        <f t="shared" si="4"/>
        <v>0.9320388349514563</v>
      </c>
      <c r="G30" s="42">
        <v>0.8907843026685849</v>
      </c>
      <c r="H30" s="25">
        <f t="shared" si="0"/>
        <v>673.5637327718259</v>
      </c>
      <c r="I30" s="46">
        <f t="shared" si="1"/>
        <v>590.4625068418172</v>
      </c>
      <c r="K30" s="37">
        <v>2</v>
      </c>
      <c r="L30" s="23"/>
      <c r="M30" s="23">
        <v>1.037037037037037</v>
      </c>
      <c r="N30" s="23">
        <v>0.7619047619047619</v>
      </c>
      <c r="O30" s="23">
        <v>0.8615384615384616</v>
      </c>
      <c r="P30" s="23">
        <v>0.8533333333333334</v>
      </c>
      <c r="Q30" s="23">
        <v>0.8791208791208791</v>
      </c>
      <c r="R30" s="23">
        <v>0.9320388349514563</v>
      </c>
      <c r="S30" s="23">
        <f>AVERAGE(L30:R30)</f>
        <v>0.8874955513143213</v>
      </c>
      <c r="T30" s="37">
        <f>S30*(4/$S$33)</f>
        <v>0.8907843026685849</v>
      </c>
    </row>
    <row r="31" spans="1:20" ht="12.75">
      <c r="A31" s="16"/>
      <c r="B31" s="22">
        <v>27</v>
      </c>
      <c r="C31" s="23">
        <v>450</v>
      </c>
      <c r="D31" s="24">
        <f t="shared" si="2"/>
        <v>650</v>
      </c>
      <c r="E31" s="24"/>
      <c r="F31" s="24"/>
      <c r="G31" s="42">
        <v>0.6335143275621704</v>
      </c>
      <c r="H31" s="25">
        <f t="shared" si="0"/>
        <v>710.323319334619</v>
      </c>
      <c r="I31" s="46">
        <f t="shared" si="1"/>
        <v>603.2977558839627</v>
      </c>
      <c r="K31" s="37">
        <v>3</v>
      </c>
      <c r="L31" s="23">
        <v>0.6779661016949152</v>
      </c>
      <c r="M31" s="23">
        <v>0.64</v>
      </c>
      <c r="N31" s="23">
        <v>0.5</v>
      </c>
      <c r="O31" s="23">
        <v>0.5882352941176471</v>
      </c>
      <c r="P31" s="23">
        <v>0.7</v>
      </c>
      <c r="Q31" s="23">
        <v>0.6808510638297872</v>
      </c>
      <c r="R31" s="23"/>
      <c r="S31" s="23">
        <f>AVERAGE(L31:R31)</f>
        <v>0.6311754099403917</v>
      </c>
      <c r="T31" s="37">
        <f>S31*(4/$S$33)</f>
        <v>0.6335143275621704</v>
      </c>
    </row>
    <row r="32" spans="1:20" ht="13.5" thickBot="1">
      <c r="A32" s="17"/>
      <c r="B32" s="27">
        <v>28</v>
      </c>
      <c r="C32" s="28">
        <v>700</v>
      </c>
      <c r="D32" s="29"/>
      <c r="E32" s="29"/>
      <c r="F32" s="29"/>
      <c r="G32" s="43">
        <v>1.1352943398386839</v>
      </c>
      <c r="H32" s="30">
        <f t="shared" si="0"/>
        <v>616.5801902081748</v>
      </c>
      <c r="I32" s="47">
        <f t="shared" si="1"/>
        <v>616.1330049261085</v>
      </c>
      <c r="K32" s="37">
        <v>4</v>
      </c>
      <c r="L32" s="23">
        <v>1.103448275862069</v>
      </c>
      <c r="M32" s="23">
        <v>1.0666666666666667</v>
      </c>
      <c r="N32" s="23">
        <v>1.1636363636363636</v>
      </c>
      <c r="O32" s="23">
        <v>1.2753623188405796</v>
      </c>
      <c r="P32" s="23">
        <v>1.1162790697674418</v>
      </c>
      <c r="Q32" s="23">
        <v>1.0612244897959184</v>
      </c>
      <c r="R32" s="23"/>
      <c r="S32" s="23">
        <f>AVERAGE(L32:R32)</f>
        <v>1.13110286409484</v>
      </c>
      <c r="T32" s="37">
        <f>S32*(4/$S$33)</f>
        <v>1.1352943398386839</v>
      </c>
    </row>
    <row r="33" spans="11:20" ht="13.5" thickBot="1">
      <c r="K33" s="38"/>
      <c r="L33" s="28"/>
      <c r="M33" s="28"/>
      <c r="N33" s="28"/>
      <c r="O33" s="28"/>
      <c r="P33" s="28"/>
      <c r="Q33" s="28"/>
      <c r="R33" s="28"/>
      <c r="S33" s="28">
        <f>SUM(S29:S32)</f>
        <v>3.985232109077759</v>
      </c>
      <c r="T33" s="38">
        <f>SUM(T29:T32)</f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5" width="9.140625" style="0" customWidth="1"/>
    <col min="6" max="6" width="13.28125" style="0" customWidth="1"/>
    <col min="7" max="8" width="12.7109375" style="0" customWidth="1"/>
  </cols>
  <sheetData>
    <row r="1" ht="12.75">
      <c r="A1" t="s">
        <v>25</v>
      </c>
    </row>
    <row r="2" ht="12.75">
      <c r="A2" t="s">
        <v>26</v>
      </c>
    </row>
    <row r="4" spans="1:8" ht="12.75">
      <c r="A4" s="4" t="s">
        <v>1</v>
      </c>
      <c r="B4" t="s">
        <v>0</v>
      </c>
      <c r="C4" t="s">
        <v>56</v>
      </c>
      <c r="D4" t="s">
        <v>65</v>
      </c>
      <c r="E4" t="s">
        <v>57</v>
      </c>
      <c r="F4" t="s">
        <v>59</v>
      </c>
      <c r="G4" t="s">
        <v>5</v>
      </c>
      <c r="H4" t="s">
        <v>58</v>
      </c>
    </row>
    <row r="5" spans="1:6" ht="12.75">
      <c r="A5" s="4">
        <v>1988</v>
      </c>
      <c r="B5">
        <v>500</v>
      </c>
      <c r="F5" t="s">
        <v>60</v>
      </c>
    </row>
    <row r="6" spans="1:2" ht="12.75">
      <c r="A6" s="4"/>
      <c r="B6">
        <v>350</v>
      </c>
    </row>
    <row r="7" spans="1:5" ht="12.75">
      <c r="A7" s="4"/>
      <c r="B7">
        <v>250</v>
      </c>
      <c r="C7" s="2">
        <f>AVERAGE(B5:B8)</f>
        <v>375</v>
      </c>
      <c r="D7" s="2">
        <f>AVERAGE(C7:C8)</f>
        <v>368.75</v>
      </c>
      <c r="E7" s="2"/>
    </row>
    <row r="8" spans="1:8" ht="12.75">
      <c r="A8" s="4"/>
      <c r="B8">
        <v>400</v>
      </c>
      <c r="C8" s="2">
        <f aca="true" t="shared" si="0" ref="C8:C31">AVERAGE(B6:B9)</f>
        <v>362.5</v>
      </c>
      <c r="D8" s="2">
        <f aca="true" t="shared" si="1" ref="D8:D30">AVERAGE(C8:C9)</f>
        <v>362.5</v>
      </c>
      <c r="E8" s="2"/>
      <c r="G8" s="2"/>
      <c r="H8" s="2"/>
    </row>
    <row r="9" spans="1:8" ht="12.75">
      <c r="A9" s="4">
        <v>1989</v>
      </c>
      <c r="B9">
        <v>450</v>
      </c>
      <c r="C9" s="2">
        <f t="shared" si="0"/>
        <v>362.5</v>
      </c>
      <c r="D9" s="2">
        <f t="shared" si="1"/>
        <v>356.25</v>
      </c>
      <c r="E9" s="2">
        <f>AVERAGE(D7:D10)</f>
        <v>356.25</v>
      </c>
      <c r="F9" s="1"/>
      <c r="G9" s="2"/>
      <c r="H9" s="2"/>
    </row>
    <row r="10" spans="1:8" ht="12.75">
      <c r="A10" s="4"/>
      <c r="B10">
        <v>350</v>
      </c>
      <c r="C10" s="2">
        <f t="shared" si="0"/>
        <v>350</v>
      </c>
      <c r="D10" s="2">
        <f t="shared" si="1"/>
        <v>337.5</v>
      </c>
      <c r="E10" s="2">
        <f aca="true" t="shared" si="2" ref="E10:E29">AVERAGE(D8:D11)</f>
        <v>342.1875</v>
      </c>
      <c r="F10" s="1">
        <f aca="true" t="shared" si="3" ref="F10:F29">(2*D9-E9)+((2/(4-1))*(C9-D9))*1</f>
        <v>360.4166666666667</v>
      </c>
      <c r="G10" s="1">
        <f>B10-F10</f>
        <v>-10.416666666666686</v>
      </c>
      <c r="H10" s="1">
        <f>G10^2</f>
        <v>108.50694444444484</v>
      </c>
    </row>
    <row r="11" spans="1:8" ht="12.75">
      <c r="A11" s="4"/>
      <c r="B11">
        <v>200</v>
      </c>
      <c r="C11" s="2">
        <f t="shared" si="0"/>
        <v>325</v>
      </c>
      <c r="D11" s="2">
        <f t="shared" si="1"/>
        <v>312.5</v>
      </c>
      <c r="E11" s="2">
        <f t="shared" si="2"/>
        <v>321.875</v>
      </c>
      <c r="F11" s="1">
        <f t="shared" si="3"/>
        <v>341.1458333333333</v>
      </c>
      <c r="G11" s="1">
        <f>B11-F11</f>
        <v>-141.14583333333331</v>
      </c>
      <c r="H11" s="1">
        <f>G11^2</f>
        <v>19922.146267361106</v>
      </c>
    </row>
    <row r="12" spans="1:8" ht="12.75">
      <c r="A12" s="4"/>
      <c r="B12">
        <v>300</v>
      </c>
      <c r="C12" s="2">
        <f t="shared" si="0"/>
        <v>300</v>
      </c>
      <c r="D12" s="2">
        <f t="shared" si="1"/>
        <v>281.25</v>
      </c>
      <c r="E12" s="2">
        <f t="shared" si="2"/>
        <v>296.875</v>
      </c>
      <c r="F12" s="1">
        <f t="shared" si="3"/>
        <v>311.4583333333333</v>
      </c>
      <c r="G12" s="1">
        <f aca="true" t="shared" si="4" ref="G12:G32">B12-F12</f>
        <v>-11.458333333333314</v>
      </c>
      <c r="H12" s="1">
        <f aca="true" t="shared" si="5" ref="H12:H32">G12^2</f>
        <v>131.29340277777735</v>
      </c>
    </row>
    <row r="13" spans="1:8" ht="12.75">
      <c r="A13" s="4">
        <v>1990</v>
      </c>
      <c r="B13">
        <v>350</v>
      </c>
      <c r="C13" s="2">
        <f t="shared" si="0"/>
        <v>262.5</v>
      </c>
      <c r="D13" s="2">
        <f t="shared" si="1"/>
        <v>256.25</v>
      </c>
      <c r="E13" s="2">
        <f t="shared" si="2"/>
        <v>278.125</v>
      </c>
      <c r="F13" s="1">
        <f t="shared" si="3"/>
        <v>278.125</v>
      </c>
      <c r="G13" s="1">
        <f t="shared" si="4"/>
        <v>71.875</v>
      </c>
      <c r="H13" s="1">
        <f t="shared" si="5"/>
        <v>5166.015625</v>
      </c>
    </row>
    <row r="14" spans="1:8" ht="12.75">
      <c r="A14" s="4"/>
      <c r="B14">
        <v>200</v>
      </c>
      <c r="C14" s="2">
        <f t="shared" si="0"/>
        <v>250</v>
      </c>
      <c r="D14" s="2">
        <f t="shared" si="1"/>
        <v>262.5</v>
      </c>
      <c r="E14" s="2">
        <f t="shared" si="2"/>
        <v>275</v>
      </c>
      <c r="F14" s="1">
        <f t="shared" si="3"/>
        <v>238.54166666666666</v>
      </c>
      <c r="G14" s="1">
        <f t="shared" si="4"/>
        <v>-38.54166666666666</v>
      </c>
      <c r="H14" s="1">
        <f t="shared" si="5"/>
        <v>1485.4600694444437</v>
      </c>
    </row>
    <row r="15" spans="1:8" ht="12.75">
      <c r="A15" s="4"/>
      <c r="B15">
        <v>150</v>
      </c>
      <c r="C15" s="2">
        <f t="shared" si="0"/>
        <v>275</v>
      </c>
      <c r="D15" s="2">
        <f t="shared" si="1"/>
        <v>300</v>
      </c>
      <c r="E15" s="2">
        <f t="shared" si="2"/>
        <v>290.625</v>
      </c>
      <c r="F15" s="1">
        <f t="shared" si="3"/>
        <v>241.66666666666666</v>
      </c>
      <c r="G15" s="1">
        <f t="shared" si="4"/>
        <v>-91.66666666666666</v>
      </c>
      <c r="H15" s="1">
        <f t="shared" si="5"/>
        <v>8402.777777777776</v>
      </c>
    </row>
    <row r="16" spans="1:8" ht="12.75">
      <c r="A16" s="4"/>
      <c r="B16">
        <v>400</v>
      </c>
      <c r="C16" s="2">
        <f t="shared" si="0"/>
        <v>325</v>
      </c>
      <c r="D16" s="2">
        <f t="shared" si="1"/>
        <v>343.75</v>
      </c>
      <c r="E16" s="2">
        <f t="shared" si="2"/>
        <v>320.3125</v>
      </c>
      <c r="F16" s="1">
        <f t="shared" si="3"/>
        <v>292.7083333333333</v>
      </c>
      <c r="G16" s="1">
        <f t="shared" si="4"/>
        <v>107.29166666666669</v>
      </c>
      <c r="H16" s="1">
        <f t="shared" si="5"/>
        <v>11511.501736111115</v>
      </c>
    </row>
    <row r="17" spans="1:8" ht="12.75">
      <c r="A17" s="4">
        <v>1991</v>
      </c>
      <c r="B17">
        <v>550</v>
      </c>
      <c r="C17" s="2">
        <f t="shared" si="0"/>
        <v>362.5</v>
      </c>
      <c r="D17" s="2">
        <f t="shared" si="1"/>
        <v>375</v>
      </c>
      <c r="E17" s="2">
        <f t="shared" si="2"/>
        <v>356.25</v>
      </c>
      <c r="F17" s="1">
        <f t="shared" si="3"/>
        <v>354.6875</v>
      </c>
      <c r="G17" s="1">
        <f t="shared" si="4"/>
        <v>195.3125</v>
      </c>
      <c r="H17" s="1">
        <f t="shared" si="5"/>
        <v>38146.97265625</v>
      </c>
    </row>
    <row r="18" spans="1:8" ht="12.75">
      <c r="A18" s="4"/>
      <c r="B18">
        <v>350</v>
      </c>
      <c r="C18" s="2">
        <f t="shared" si="0"/>
        <v>387.5</v>
      </c>
      <c r="D18" s="2">
        <f t="shared" si="1"/>
        <v>406.25</v>
      </c>
      <c r="E18" s="2">
        <f t="shared" si="2"/>
        <v>387.5</v>
      </c>
      <c r="F18" s="1">
        <f t="shared" si="3"/>
        <v>385.4166666666667</v>
      </c>
      <c r="G18" s="1">
        <f t="shared" si="4"/>
        <v>-35.416666666666686</v>
      </c>
      <c r="H18" s="1">
        <f t="shared" si="5"/>
        <v>1254.3402777777792</v>
      </c>
    </row>
    <row r="19" spans="1:8" ht="12.75">
      <c r="A19" s="4"/>
      <c r="B19">
        <v>250</v>
      </c>
      <c r="C19" s="2">
        <f t="shared" si="0"/>
        <v>425</v>
      </c>
      <c r="D19" s="2">
        <f t="shared" si="1"/>
        <v>425</v>
      </c>
      <c r="E19" s="2">
        <f t="shared" si="2"/>
        <v>409.375</v>
      </c>
      <c r="F19" s="1">
        <f t="shared" si="3"/>
        <v>412.5</v>
      </c>
      <c r="G19" s="1">
        <f t="shared" si="4"/>
        <v>-162.5</v>
      </c>
      <c r="H19" s="1">
        <f t="shared" si="5"/>
        <v>26406.25</v>
      </c>
    </row>
    <row r="20" spans="1:8" ht="12.75">
      <c r="A20" s="4"/>
      <c r="B20">
        <v>550</v>
      </c>
      <c r="C20" s="2">
        <f t="shared" si="0"/>
        <v>425</v>
      </c>
      <c r="D20" s="2">
        <f t="shared" si="1"/>
        <v>431.25</v>
      </c>
      <c r="E20" s="2">
        <f t="shared" si="2"/>
        <v>428.125</v>
      </c>
      <c r="F20" s="1">
        <f t="shared" si="3"/>
        <v>440.625</v>
      </c>
      <c r="G20" s="1">
        <f t="shared" si="4"/>
        <v>109.375</v>
      </c>
      <c r="H20" s="1">
        <f t="shared" si="5"/>
        <v>11962.890625</v>
      </c>
    </row>
    <row r="21" spans="1:8" ht="12.75">
      <c r="A21" s="4">
        <v>1992</v>
      </c>
      <c r="B21">
        <v>550</v>
      </c>
      <c r="C21" s="2">
        <f t="shared" si="0"/>
        <v>437.5</v>
      </c>
      <c r="D21" s="2">
        <f t="shared" si="1"/>
        <v>450</v>
      </c>
      <c r="E21" s="2">
        <f t="shared" si="2"/>
        <v>443.75</v>
      </c>
      <c r="F21" s="1">
        <f t="shared" si="3"/>
        <v>430.2083333333333</v>
      </c>
      <c r="G21" s="1">
        <f t="shared" si="4"/>
        <v>119.79166666666669</v>
      </c>
      <c r="H21" s="1">
        <f t="shared" si="5"/>
        <v>14350.043402777783</v>
      </c>
    </row>
    <row r="22" spans="1:8" ht="12.75">
      <c r="A22" s="4"/>
      <c r="B22">
        <v>400</v>
      </c>
      <c r="C22" s="2">
        <f t="shared" si="0"/>
        <v>462.5</v>
      </c>
      <c r="D22" s="2">
        <f t="shared" si="1"/>
        <v>468.75</v>
      </c>
      <c r="E22" s="2">
        <f t="shared" si="2"/>
        <v>462.5</v>
      </c>
      <c r="F22" s="1">
        <f t="shared" si="3"/>
        <v>447.9166666666667</v>
      </c>
      <c r="G22" s="1">
        <f t="shared" si="4"/>
        <v>-47.916666666666686</v>
      </c>
      <c r="H22" s="1">
        <f t="shared" si="5"/>
        <v>2296.006944444446</v>
      </c>
    </row>
    <row r="23" spans="1:8" ht="12.75">
      <c r="A23" s="4"/>
      <c r="B23">
        <v>350</v>
      </c>
      <c r="C23" s="2">
        <f t="shared" si="0"/>
        <v>475</v>
      </c>
      <c r="D23" s="2">
        <f t="shared" si="1"/>
        <v>500</v>
      </c>
      <c r="E23" s="2">
        <f t="shared" si="2"/>
        <v>489.0625</v>
      </c>
      <c r="F23" s="1">
        <f t="shared" si="3"/>
        <v>470.8333333333333</v>
      </c>
      <c r="G23" s="1">
        <f t="shared" si="4"/>
        <v>-120.83333333333331</v>
      </c>
      <c r="H23" s="1">
        <f t="shared" si="5"/>
        <v>14600.69444444444</v>
      </c>
    </row>
    <row r="24" spans="1:8" ht="12.75">
      <c r="A24" s="4"/>
      <c r="B24">
        <v>600</v>
      </c>
      <c r="C24" s="2">
        <f t="shared" si="0"/>
        <v>525</v>
      </c>
      <c r="D24" s="2">
        <f t="shared" si="1"/>
        <v>537.5</v>
      </c>
      <c r="E24" s="2">
        <f t="shared" si="2"/>
        <v>515.625</v>
      </c>
      <c r="F24" s="1">
        <f t="shared" si="3"/>
        <v>494.2708333333333</v>
      </c>
      <c r="G24" s="1">
        <f t="shared" si="4"/>
        <v>105.72916666666669</v>
      </c>
      <c r="H24" s="1">
        <f t="shared" si="5"/>
        <v>11178.656684027781</v>
      </c>
    </row>
    <row r="25" spans="1:8" ht="12.75">
      <c r="A25" s="4">
        <v>1993</v>
      </c>
      <c r="B25">
        <v>750</v>
      </c>
      <c r="C25" s="2">
        <f t="shared" si="0"/>
        <v>550</v>
      </c>
      <c r="D25" s="2">
        <f t="shared" si="1"/>
        <v>556.25</v>
      </c>
      <c r="E25" s="2">
        <f t="shared" si="2"/>
        <v>540.625</v>
      </c>
      <c r="F25" s="1">
        <f t="shared" si="3"/>
        <v>551.0416666666666</v>
      </c>
      <c r="G25" s="1">
        <f t="shared" si="4"/>
        <v>198.95833333333337</v>
      </c>
      <c r="H25" s="1">
        <f t="shared" si="5"/>
        <v>39584.418402777796</v>
      </c>
    </row>
    <row r="26" spans="1:8" ht="12.75">
      <c r="A26" s="4"/>
      <c r="B26">
        <v>500</v>
      </c>
      <c r="C26" s="2">
        <f t="shared" si="0"/>
        <v>562.5</v>
      </c>
      <c r="D26" s="2">
        <f t="shared" si="1"/>
        <v>568.75</v>
      </c>
      <c r="E26" s="2">
        <f t="shared" si="2"/>
        <v>562.5</v>
      </c>
      <c r="F26" s="1">
        <f t="shared" si="3"/>
        <v>567.7083333333334</v>
      </c>
      <c r="G26" s="1">
        <f t="shared" si="4"/>
        <v>-67.70833333333337</v>
      </c>
      <c r="H26" s="1">
        <f t="shared" si="5"/>
        <v>4584.418402777783</v>
      </c>
    </row>
    <row r="27" spans="1:8" ht="12.75">
      <c r="A27" s="4"/>
      <c r="B27">
        <v>400</v>
      </c>
      <c r="C27" s="2">
        <f t="shared" si="0"/>
        <v>575</v>
      </c>
      <c r="D27" s="2">
        <f t="shared" si="1"/>
        <v>587.5</v>
      </c>
      <c r="E27" s="2">
        <f t="shared" si="2"/>
        <v>581.25</v>
      </c>
      <c r="F27" s="1">
        <f t="shared" si="3"/>
        <v>570.8333333333334</v>
      </c>
      <c r="G27" s="1">
        <f t="shared" si="4"/>
        <v>-170.83333333333337</v>
      </c>
      <c r="H27" s="1">
        <f t="shared" si="5"/>
        <v>29184.027777777792</v>
      </c>
    </row>
    <row r="28" spans="1:8" ht="12.75">
      <c r="A28" s="4"/>
      <c r="B28">
        <v>650</v>
      </c>
      <c r="C28" s="2">
        <f t="shared" si="0"/>
        <v>600</v>
      </c>
      <c r="D28" s="2">
        <f t="shared" si="1"/>
        <v>612.5</v>
      </c>
      <c r="E28" s="2">
        <f t="shared" si="2"/>
        <v>600</v>
      </c>
      <c r="F28" s="1">
        <f t="shared" si="3"/>
        <v>585.4166666666666</v>
      </c>
      <c r="G28" s="1">
        <f t="shared" si="4"/>
        <v>64.58333333333337</v>
      </c>
      <c r="H28" s="1">
        <f t="shared" si="5"/>
        <v>4171.006944444449</v>
      </c>
    </row>
    <row r="29" spans="1:8" ht="12.75">
      <c r="A29" s="4">
        <v>1994</v>
      </c>
      <c r="B29">
        <v>850</v>
      </c>
      <c r="C29" s="2">
        <f t="shared" si="0"/>
        <v>625</v>
      </c>
      <c r="D29" s="2">
        <f t="shared" si="1"/>
        <v>631.25</v>
      </c>
      <c r="E29" s="2">
        <f t="shared" si="2"/>
        <v>618.75</v>
      </c>
      <c r="F29" s="1">
        <f t="shared" si="3"/>
        <v>616.6666666666666</v>
      </c>
      <c r="G29" s="1">
        <f t="shared" si="4"/>
        <v>233.33333333333337</v>
      </c>
      <c r="H29" s="1">
        <f t="shared" si="5"/>
        <v>54444.44444444446</v>
      </c>
    </row>
    <row r="30" spans="1:8" ht="12.75">
      <c r="A30" s="4"/>
      <c r="B30">
        <v>600</v>
      </c>
      <c r="C30" s="2">
        <f t="shared" si="0"/>
        <v>637.5</v>
      </c>
      <c r="D30" s="2">
        <f t="shared" si="1"/>
        <v>643.75</v>
      </c>
      <c r="E30" s="2"/>
      <c r="F30" s="1"/>
      <c r="G30" s="2"/>
      <c r="H30" s="2"/>
    </row>
    <row r="31" spans="1:8" ht="13.5" thickBot="1">
      <c r="A31" s="4"/>
      <c r="B31">
        <v>450</v>
      </c>
      <c r="C31" s="2">
        <f t="shared" si="0"/>
        <v>650</v>
      </c>
      <c r="D31" s="1"/>
      <c r="E31" s="1"/>
      <c r="F31" s="1"/>
      <c r="G31" s="2"/>
      <c r="H31" s="2"/>
    </row>
    <row r="32" spans="1:8" ht="13.5" thickBot="1">
      <c r="A32" s="4"/>
      <c r="B32">
        <v>700</v>
      </c>
      <c r="C32" s="1"/>
      <c r="D32" s="1"/>
      <c r="E32" s="1"/>
      <c r="F32" s="1"/>
      <c r="G32" s="48" t="s">
        <v>58</v>
      </c>
      <c r="H32" s="49">
        <f>AVERAGE(H10:H29)</f>
        <v>14944.593641493057</v>
      </c>
    </row>
    <row r="33" spans="1:8" ht="12.75">
      <c r="A33" s="31"/>
      <c r="B33" s="31"/>
      <c r="C33" s="7"/>
      <c r="D33" s="31"/>
      <c r="E33" s="31"/>
      <c r="F33" s="1"/>
      <c r="G33" s="2"/>
      <c r="H33" s="2"/>
    </row>
    <row r="34" spans="1:8" ht="12.75">
      <c r="A34" s="31"/>
      <c r="B34" s="31"/>
      <c r="C34" s="7"/>
      <c r="D34" s="31"/>
      <c r="E34" s="31"/>
      <c r="F34" s="7"/>
      <c r="G34" s="2"/>
      <c r="H34" s="2"/>
    </row>
    <row r="35" spans="1:4" ht="12.75">
      <c r="A35" s="31"/>
      <c r="B35" s="31"/>
      <c r="C35" s="31"/>
      <c r="D35" s="3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">
      <selection activeCell="E37" sqref="E37"/>
    </sheetView>
  </sheetViews>
  <sheetFormatPr defaultColWidth="9.140625" defaultRowHeight="12.75"/>
  <cols>
    <col min="1" max="1" width="12.8515625" style="4" bestFit="1" customWidth="1"/>
    <col min="2" max="2" width="9.140625" style="0" customWidth="1"/>
    <col min="3" max="4" width="11.28125" style="0" customWidth="1"/>
  </cols>
  <sheetData>
    <row r="1" ht="12.75">
      <c r="B1" t="s">
        <v>27</v>
      </c>
    </row>
    <row r="2" spans="2:8" ht="18.75">
      <c r="B2" t="s">
        <v>22</v>
      </c>
      <c r="H2" s="5" t="s">
        <v>15</v>
      </c>
    </row>
    <row r="3" ht="13.5" thickBot="1"/>
    <row r="4" spans="1:6" ht="13.5" thickBot="1">
      <c r="A4" s="4" t="s">
        <v>1</v>
      </c>
      <c r="B4" s="58" t="s">
        <v>0</v>
      </c>
      <c r="C4" s="13" t="s">
        <v>4</v>
      </c>
      <c r="D4" s="14" t="s">
        <v>70</v>
      </c>
      <c r="E4" s="58" t="s">
        <v>6</v>
      </c>
      <c r="F4" s="14" t="s">
        <v>5</v>
      </c>
    </row>
    <row r="5" spans="1:6" ht="12.75">
      <c r="A5" s="4">
        <v>1988</v>
      </c>
      <c r="B5" s="35">
        <v>500</v>
      </c>
      <c r="C5" s="50">
        <v>500</v>
      </c>
      <c r="D5" s="51"/>
      <c r="E5" s="35">
        <v>500</v>
      </c>
      <c r="F5" s="56"/>
    </row>
    <row r="6" spans="2:6" ht="12.75">
      <c r="B6" s="35">
        <v>350</v>
      </c>
      <c r="C6" s="50">
        <f>B6*0.274+(1-0.274)*C5</f>
        <v>458.9</v>
      </c>
      <c r="D6" s="51">
        <f>(B6-C6)^2</f>
        <v>11859.209999999995</v>
      </c>
      <c r="E6" s="57">
        <f>B6*$E$36+(1-$E$36)*E5</f>
        <v>425</v>
      </c>
      <c r="F6" s="56">
        <f aca="true" t="shared" si="0" ref="F6:F32">(B6-E6)^2</f>
        <v>5625</v>
      </c>
    </row>
    <row r="7" spans="2:6" ht="12.75">
      <c r="B7" s="35">
        <v>250</v>
      </c>
      <c r="C7" s="50">
        <f aca="true" t="shared" si="1" ref="C7:C32">B7*0.274+(1-0.274)*C6</f>
        <v>401.66139999999996</v>
      </c>
      <c r="D7" s="51">
        <f aca="true" t="shared" si="2" ref="D7:D32">(B7-C7)^2</f>
        <v>23001.180249959987</v>
      </c>
      <c r="E7" s="57">
        <f aca="true" t="shared" si="3" ref="E7:E32">B7*$E$36+(1-$E$36)*E6</f>
        <v>337.5</v>
      </c>
      <c r="F7" s="56">
        <f t="shared" si="0"/>
        <v>7656.25</v>
      </c>
    </row>
    <row r="8" spans="2:6" ht="12.75">
      <c r="B8" s="35">
        <v>400</v>
      </c>
      <c r="C8" s="50">
        <f t="shared" si="1"/>
        <v>401.2061764</v>
      </c>
      <c r="D8" s="51">
        <f t="shared" si="2"/>
        <v>1.4548615079169696</v>
      </c>
      <c r="E8" s="57">
        <f t="shared" si="3"/>
        <v>368.75</v>
      </c>
      <c r="F8" s="56">
        <f t="shared" si="0"/>
        <v>976.5625</v>
      </c>
    </row>
    <row r="9" spans="1:6" ht="12.75">
      <c r="A9" s="4">
        <v>1989</v>
      </c>
      <c r="B9" s="35">
        <v>450</v>
      </c>
      <c r="C9" s="50">
        <f t="shared" si="1"/>
        <v>414.5756840664</v>
      </c>
      <c r="D9" s="51">
        <f t="shared" si="2"/>
        <v>1254.8821593635057</v>
      </c>
      <c r="E9" s="57">
        <f t="shared" si="3"/>
        <v>409.375</v>
      </c>
      <c r="F9" s="56">
        <f t="shared" si="0"/>
        <v>1650.390625</v>
      </c>
    </row>
    <row r="10" spans="2:6" ht="12.75">
      <c r="B10" s="35">
        <v>350</v>
      </c>
      <c r="C10" s="50">
        <f t="shared" si="1"/>
        <v>396.88194663220645</v>
      </c>
      <c r="D10" s="51">
        <f t="shared" si="2"/>
        <v>2197.9169200250535</v>
      </c>
      <c r="E10" s="57">
        <f t="shared" si="3"/>
        <v>379.6875</v>
      </c>
      <c r="F10" s="56">
        <f t="shared" si="0"/>
        <v>881.34765625</v>
      </c>
    </row>
    <row r="11" spans="2:6" ht="12.75">
      <c r="B11" s="35">
        <v>200</v>
      </c>
      <c r="C11" s="50">
        <f t="shared" si="1"/>
        <v>342.9362932549819</v>
      </c>
      <c r="D11" s="51">
        <f t="shared" si="2"/>
        <v>20430.78392947418</v>
      </c>
      <c r="E11" s="57">
        <f t="shared" si="3"/>
        <v>289.84375</v>
      </c>
      <c r="F11" s="56">
        <f t="shared" si="0"/>
        <v>8071.8994140625</v>
      </c>
    </row>
    <row r="12" spans="2:6" ht="12.75">
      <c r="B12" s="35">
        <v>300</v>
      </c>
      <c r="C12" s="50">
        <f t="shared" si="1"/>
        <v>331.17174890311685</v>
      </c>
      <c r="D12" s="51">
        <f t="shared" si="2"/>
        <v>971.6779296789665</v>
      </c>
      <c r="E12" s="57">
        <f t="shared" si="3"/>
        <v>294.921875</v>
      </c>
      <c r="F12" s="56">
        <f t="shared" si="0"/>
        <v>25.787353515625</v>
      </c>
    </row>
    <row r="13" spans="1:6" ht="12.75">
      <c r="A13" s="4">
        <v>1990</v>
      </c>
      <c r="B13" s="35">
        <v>350</v>
      </c>
      <c r="C13" s="50">
        <f t="shared" si="1"/>
        <v>336.33068970366287</v>
      </c>
      <c r="D13" s="51">
        <f t="shared" si="2"/>
        <v>186.8500439775483</v>
      </c>
      <c r="E13" s="57">
        <f t="shared" si="3"/>
        <v>322.4609375</v>
      </c>
      <c r="F13" s="56">
        <f t="shared" si="0"/>
        <v>758.3999633789062</v>
      </c>
    </row>
    <row r="14" spans="2:6" ht="12.75">
      <c r="B14" s="35">
        <v>200</v>
      </c>
      <c r="C14" s="50">
        <f t="shared" si="1"/>
        <v>298.97608072485923</v>
      </c>
      <c r="D14" s="51">
        <f t="shared" si="2"/>
        <v>9796.26455565385</v>
      </c>
      <c r="E14" s="57">
        <f t="shared" si="3"/>
        <v>261.23046875</v>
      </c>
      <c r="F14" s="56">
        <f t="shared" si="0"/>
        <v>3749.1703033447266</v>
      </c>
    </row>
    <row r="15" spans="2:6" ht="12.75">
      <c r="B15" s="35">
        <v>150</v>
      </c>
      <c r="C15" s="50">
        <f t="shared" si="1"/>
        <v>258.1566346062478</v>
      </c>
      <c r="D15" s="51">
        <f t="shared" si="2"/>
        <v>11697.857609349398</v>
      </c>
      <c r="E15" s="57">
        <f t="shared" si="3"/>
        <v>205.615234375</v>
      </c>
      <c r="F15" s="56">
        <f t="shared" si="0"/>
        <v>3093.0542945861816</v>
      </c>
    </row>
    <row r="16" spans="2:6" ht="12.75">
      <c r="B16" s="35">
        <v>400</v>
      </c>
      <c r="C16" s="50">
        <f t="shared" si="1"/>
        <v>297.0217167241359</v>
      </c>
      <c r="D16" s="51">
        <f t="shared" si="2"/>
        <v>10604.526826444111</v>
      </c>
      <c r="E16" s="57">
        <f t="shared" si="3"/>
        <v>302.8076171875</v>
      </c>
      <c r="F16" s="56">
        <f t="shared" si="0"/>
        <v>9446.359276771545</v>
      </c>
    </row>
    <row r="17" spans="1:6" ht="12.75">
      <c r="A17" s="4">
        <v>1991</v>
      </c>
      <c r="B17" s="35">
        <v>550</v>
      </c>
      <c r="C17" s="50">
        <f t="shared" si="1"/>
        <v>366.33776634172267</v>
      </c>
      <c r="D17" s="51">
        <f t="shared" si="2"/>
        <v>33731.81607234766</v>
      </c>
      <c r="E17" s="57">
        <f t="shared" si="3"/>
        <v>426.40380859375</v>
      </c>
      <c r="F17" s="56">
        <f t="shared" si="0"/>
        <v>15276.018530130386</v>
      </c>
    </row>
    <row r="18" spans="2:6" ht="12.75">
      <c r="B18" s="35">
        <v>350</v>
      </c>
      <c r="C18" s="50">
        <f t="shared" si="1"/>
        <v>361.86121836409063</v>
      </c>
      <c r="D18" s="51">
        <f t="shared" si="2"/>
        <v>140.68850108064086</v>
      </c>
      <c r="E18" s="57">
        <f t="shared" si="3"/>
        <v>388.201904296875</v>
      </c>
      <c r="F18" s="56">
        <f t="shared" si="0"/>
        <v>1459.3854919075966</v>
      </c>
    </row>
    <row r="19" spans="2:6" ht="12.75">
      <c r="B19" s="35">
        <v>250</v>
      </c>
      <c r="C19" s="50">
        <f t="shared" si="1"/>
        <v>331.2112445323298</v>
      </c>
      <c r="D19" s="51">
        <f t="shared" si="2"/>
        <v>6595.266238489862</v>
      </c>
      <c r="E19" s="57">
        <f t="shared" si="3"/>
        <v>319.1009521484375</v>
      </c>
      <c r="F19" s="56">
        <f t="shared" si="0"/>
        <v>4774.941587820649</v>
      </c>
    </row>
    <row r="20" spans="2:6" ht="12.75">
      <c r="B20" s="35">
        <v>550</v>
      </c>
      <c r="C20" s="50">
        <f t="shared" si="1"/>
        <v>391.1593635304714</v>
      </c>
      <c r="D20" s="51">
        <f t="shared" si="2"/>
        <v>25230.347794044937</v>
      </c>
      <c r="E20" s="57">
        <f t="shared" si="3"/>
        <v>434.55047607421875</v>
      </c>
      <c r="F20" s="56">
        <f t="shared" si="0"/>
        <v>13328.592574689537</v>
      </c>
    </row>
    <row r="21" spans="1:6" ht="12.75">
      <c r="A21" s="4">
        <v>1992</v>
      </c>
      <c r="B21" s="35">
        <v>550</v>
      </c>
      <c r="C21" s="50">
        <f t="shared" si="1"/>
        <v>434.6816979231222</v>
      </c>
      <c r="D21" s="51">
        <f t="shared" si="2"/>
        <v>13298.310793894036</v>
      </c>
      <c r="E21" s="57">
        <f t="shared" si="3"/>
        <v>492.2752380371094</v>
      </c>
      <c r="F21" s="56">
        <f t="shared" si="0"/>
        <v>3332.1481436723843</v>
      </c>
    </row>
    <row r="22" spans="2:6" ht="12.75">
      <c r="B22" s="35">
        <v>400</v>
      </c>
      <c r="C22" s="50">
        <f t="shared" si="1"/>
        <v>425.1789126921867</v>
      </c>
      <c r="D22" s="51">
        <f t="shared" si="2"/>
        <v>633.9776443607611</v>
      </c>
      <c r="E22" s="57">
        <f t="shared" si="3"/>
        <v>446.1376190185547</v>
      </c>
      <c r="F22" s="56">
        <f t="shared" si="0"/>
        <v>2128.679888701299</v>
      </c>
    </row>
    <row r="23" spans="2:6" ht="12.75">
      <c r="B23" s="35">
        <v>350</v>
      </c>
      <c r="C23" s="50">
        <f t="shared" si="1"/>
        <v>404.5798906145276</v>
      </c>
      <c r="D23" s="51">
        <f t="shared" si="2"/>
        <v>2978.9644594937963</v>
      </c>
      <c r="E23" s="57">
        <f t="shared" si="3"/>
        <v>398.06880950927734</v>
      </c>
      <c r="F23" s="56">
        <f t="shared" si="0"/>
        <v>2310.610447639192</v>
      </c>
    </row>
    <row r="24" spans="2:6" ht="12.75">
      <c r="B24" s="35">
        <v>600</v>
      </c>
      <c r="C24" s="50">
        <f t="shared" si="1"/>
        <v>458.12500058614705</v>
      </c>
      <c r="D24" s="51">
        <f t="shared" si="2"/>
        <v>20128.515458680773</v>
      </c>
      <c r="E24" s="57">
        <f t="shared" si="3"/>
        <v>499.0344047546387</v>
      </c>
      <c r="F24" s="56">
        <f t="shared" si="0"/>
        <v>10194.05142325013</v>
      </c>
    </row>
    <row r="25" spans="1:6" ht="12.75">
      <c r="A25" s="4">
        <v>1993</v>
      </c>
      <c r="B25" s="35">
        <v>750</v>
      </c>
      <c r="C25" s="50">
        <f t="shared" si="1"/>
        <v>538.0987504255428</v>
      </c>
      <c r="D25" s="51">
        <f t="shared" si="2"/>
        <v>44902.1395712164</v>
      </c>
      <c r="E25" s="57">
        <f t="shared" si="3"/>
        <v>624.5172023773193</v>
      </c>
      <c r="F25" s="56">
        <f t="shared" si="0"/>
        <v>15745.932499214632</v>
      </c>
    </row>
    <row r="26" spans="2:6" ht="12.75">
      <c r="B26" s="35">
        <v>500</v>
      </c>
      <c r="C26" s="50">
        <f t="shared" si="1"/>
        <v>527.6596928089441</v>
      </c>
      <c r="D26" s="51">
        <f t="shared" si="2"/>
        <v>765.058606285154</v>
      </c>
      <c r="E26" s="57">
        <f t="shared" si="3"/>
        <v>562.2586011886597</v>
      </c>
      <c r="F26" s="56">
        <f t="shared" si="0"/>
        <v>3876.133421968575</v>
      </c>
    </row>
    <row r="27" spans="2:6" ht="12.75">
      <c r="B27" s="35">
        <v>400</v>
      </c>
      <c r="C27" s="50">
        <f t="shared" si="1"/>
        <v>492.68093697929345</v>
      </c>
      <c r="D27" s="51">
        <f t="shared" si="2"/>
        <v>8589.756079359764</v>
      </c>
      <c r="E27" s="57">
        <f t="shared" si="3"/>
        <v>481.12930059432983</v>
      </c>
      <c r="F27" s="56">
        <f t="shared" si="0"/>
        <v>6581.963414925127</v>
      </c>
    </row>
    <row r="28" spans="2:6" ht="12.75">
      <c r="B28" s="35">
        <v>650</v>
      </c>
      <c r="C28" s="50">
        <f t="shared" si="1"/>
        <v>535.786360246967</v>
      </c>
      <c r="D28" s="51">
        <f t="shared" si="2"/>
        <v>13044.755505635605</v>
      </c>
      <c r="E28" s="57">
        <f t="shared" si="3"/>
        <v>565.5646502971649</v>
      </c>
      <c r="F28" s="56">
        <f t="shared" si="0"/>
        <v>7129.328279440053</v>
      </c>
    </row>
    <row r="29" spans="1:6" ht="12.75">
      <c r="A29" s="4">
        <v>1994</v>
      </c>
      <c r="B29" s="35">
        <v>850</v>
      </c>
      <c r="C29" s="50">
        <f t="shared" si="1"/>
        <v>621.8808975392981</v>
      </c>
      <c r="D29" s="51">
        <f t="shared" si="2"/>
        <v>52038.32490747622</v>
      </c>
      <c r="E29" s="57">
        <f t="shared" si="3"/>
        <v>707.7823251485825</v>
      </c>
      <c r="F29" s="56">
        <f t="shared" si="0"/>
        <v>20225.867040143523</v>
      </c>
    </row>
    <row r="30" spans="2:6" ht="12.75">
      <c r="B30" s="35">
        <v>600</v>
      </c>
      <c r="C30" s="50">
        <f t="shared" si="1"/>
        <v>615.8855316135304</v>
      </c>
      <c r="D30" s="51">
        <f t="shared" si="2"/>
        <v>252.3501146444725</v>
      </c>
      <c r="E30" s="57">
        <f t="shared" si="3"/>
        <v>653.8911625742912</v>
      </c>
      <c r="F30" s="56">
        <f t="shared" si="0"/>
        <v>2904.2574036086876</v>
      </c>
    </row>
    <row r="31" spans="2:6" ht="12.75">
      <c r="B31" s="35">
        <v>450</v>
      </c>
      <c r="C31" s="50">
        <f t="shared" si="1"/>
        <v>570.432895951423</v>
      </c>
      <c r="D31" s="51">
        <f t="shared" si="2"/>
        <v>14504.08242724628</v>
      </c>
      <c r="E31" s="57">
        <f t="shared" si="3"/>
        <v>551.9455812871456</v>
      </c>
      <c r="F31" s="56">
        <f t="shared" si="0"/>
        <v>10392.901543974014</v>
      </c>
    </row>
    <row r="32" spans="2:6" ht="13.5" thickBot="1">
      <c r="B32" s="36">
        <v>700</v>
      </c>
      <c r="C32" s="52">
        <f t="shared" si="1"/>
        <v>605.9342824607331</v>
      </c>
      <c r="D32" s="53">
        <f t="shared" si="2"/>
        <v>8848.35921617714</v>
      </c>
      <c r="E32" s="57">
        <f t="shared" si="3"/>
        <v>625.9727906435728</v>
      </c>
      <c r="F32" s="56">
        <f t="shared" si="0"/>
        <v>5480.027725100302</v>
      </c>
    </row>
    <row r="33" spans="3:6" ht="13.5" thickBot="1">
      <c r="C33" s="54" t="s">
        <v>58</v>
      </c>
      <c r="D33" s="55">
        <f>AVERAGE(D6:D32)</f>
        <v>12506.86364725437</v>
      </c>
      <c r="E33" s="55"/>
      <c r="F33" s="55">
        <f>AVERAGE(F6:F32)</f>
        <v>6187.965214929466</v>
      </c>
    </row>
    <row r="34" spans="3:6" ht="12.75">
      <c r="C34" s="32"/>
      <c r="E34" s="32"/>
      <c r="F34" s="2"/>
    </row>
    <row r="35" spans="3:6" ht="12.75">
      <c r="C35" s="3"/>
      <c r="D35" s="3"/>
      <c r="E35" s="3"/>
      <c r="F35" s="2"/>
    </row>
    <row r="36" spans="2:5" ht="12.75">
      <c r="B36" t="s">
        <v>3</v>
      </c>
      <c r="C36">
        <v>0.274</v>
      </c>
      <c r="E36">
        <v>0.5</v>
      </c>
    </row>
    <row r="38" ht="12.75">
      <c r="B38" t="s">
        <v>16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M26" sqref="M26"/>
    </sheetView>
  </sheetViews>
  <sheetFormatPr defaultColWidth="11.421875" defaultRowHeight="12.75"/>
  <cols>
    <col min="5" max="5" width="13.00390625" style="0" customWidth="1"/>
  </cols>
  <sheetData>
    <row r="1" ht="12.75">
      <c r="B1" t="s">
        <v>61</v>
      </c>
    </row>
    <row r="2" ht="12.75">
      <c r="B2" t="s">
        <v>22</v>
      </c>
    </row>
    <row r="3" ht="13.5" thickBot="1"/>
    <row r="4" spans="1:6" ht="12.75">
      <c r="A4" s="18" t="s">
        <v>1</v>
      </c>
      <c r="B4" s="19" t="s">
        <v>0</v>
      </c>
      <c r="C4" s="19" t="s">
        <v>4</v>
      </c>
      <c r="D4" s="19" t="s">
        <v>62</v>
      </c>
      <c r="E4" s="19" t="s">
        <v>63</v>
      </c>
      <c r="F4" s="21" t="s">
        <v>5</v>
      </c>
    </row>
    <row r="5" spans="1:6" ht="12.75">
      <c r="A5" s="22">
        <v>1988</v>
      </c>
      <c r="B5" s="23">
        <v>500</v>
      </c>
      <c r="C5" s="50">
        <v>500</v>
      </c>
      <c r="D5" s="23">
        <v>500</v>
      </c>
      <c r="E5" s="23"/>
      <c r="F5" s="26"/>
    </row>
    <row r="6" spans="1:6" ht="12.75">
      <c r="A6" s="22"/>
      <c r="B6" s="23">
        <v>350</v>
      </c>
      <c r="C6" s="50">
        <f>B6*0.274+(1-0.274)*C5</f>
        <v>458.9</v>
      </c>
      <c r="D6" s="50">
        <f>C6*0.274+(1-0.274)*D5</f>
        <v>488.7386</v>
      </c>
      <c r="E6" s="50">
        <f>(2*C6-D6)+(0.274/((1-0.274))*(C6-D6))*1</f>
        <v>417.7999999999999</v>
      </c>
      <c r="F6" s="51">
        <f>(B6-E6)^2</f>
        <v>4596.8399999999865</v>
      </c>
    </row>
    <row r="7" spans="1:6" ht="12.75">
      <c r="A7" s="22"/>
      <c r="B7" s="23">
        <v>250</v>
      </c>
      <c r="C7" s="50">
        <f aca="true" t="shared" si="0" ref="C7:C32">B7*0.274+(1-0.274)*C6</f>
        <v>401.66139999999996</v>
      </c>
      <c r="D7" s="50">
        <f aca="true" t="shared" si="1" ref="D7:D32">C7*0.274+(1-0.274)*D6</f>
        <v>464.87944719999996</v>
      </c>
      <c r="E7" s="50">
        <f aca="true" t="shared" si="2" ref="E7:E32">(2*C7-D7)+(0.274/((1-0.274))*(C7-D7))*1</f>
        <v>314.58419999999995</v>
      </c>
      <c r="F7" s="51">
        <f aca="true" t="shared" si="3" ref="F7:F32">(B7-E7)^2</f>
        <v>4171.1188896399935</v>
      </c>
    </row>
    <row r="8" spans="1:6" ht="12.75">
      <c r="A8" s="22"/>
      <c r="B8" s="23">
        <v>400</v>
      </c>
      <c r="C8" s="50">
        <f t="shared" si="0"/>
        <v>401.2061764</v>
      </c>
      <c r="D8" s="50">
        <f t="shared" si="1"/>
        <v>447.43297100079997</v>
      </c>
      <c r="E8" s="50">
        <f t="shared" si="2"/>
        <v>337.53290560000005</v>
      </c>
      <c r="F8" s="51">
        <f t="shared" si="3"/>
        <v>3902.137882778505</v>
      </c>
    </row>
    <row r="9" spans="1:6" ht="12.75">
      <c r="A9" s="22">
        <v>1989</v>
      </c>
      <c r="B9" s="23">
        <v>450</v>
      </c>
      <c r="C9" s="50">
        <f t="shared" si="0"/>
        <v>414.5756840664</v>
      </c>
      <c r="D9" s="50">
        <f t="shared" si="1"/>
        <v>438.4300743807744</v>
      </c>
      <c r="E9" s="50">
        <f t="shared" si="2"/>
        <v>381.71839713200006</v>
      </c>
      <c r="F9" s="51">
        <f t="shared" si="3"/>
        <v>4662.377290223257</v>
      </c>
    </row>
    <row r="10" spans="1:6" ht="12.75">
      <c r="A10" s="22"/>
      <c r="B10" s="23">
        <v>350</v>
      </c>
      <c r="C10" s="50">
        <f t="shared" si="0"/>
        <v>396.88194663220645</v>
      </c>
      <c r="D10" s="50">
        <f t="shared" si="1"/>
        <v>427.04588737766676</v>
      </c>
      <c r="E10" s="50">
        <f t="shared" si="2"/>
        <v>355.3338188836385</v>
      </c>
      <c r="F10" s="51">
        <f t="shared" si="3"/>
        <v>28.449623883458806</v>
      </c>
    </row>
    <row r="11" spans="1:6" ht="12.75">
      <c r="A11" s="22"/>
      <c r="B11" s="23">
        <v>200</v>
      </c>
      <c r="C11" s="50">
        <f t="shared" si="0"/>
        <v>342.9362932549819</v>
      </c>
      <c r="D11" s="50">
        <f t="shared" si="1"/>
        <v>403.9998585880511</v>
      </c>
      <c r="E11" s="50">
        <f t="shared" si="2"/>
        <v>258.826699132297</v>
      </c>
      <c r="F11" s="51">
        <f t="shared" si="3"/>
        <v>3460.580530801792</v>
      </c>
    </row>
    <row r="12" spans="1:6" ht="12.75">
      <c r="A12" s="22"/>
      <c r="B12" s="23">
        <v>300</v>
      </c>
      <c r="C12" s="50">
        <f t="shared" si="0"/>
        <v>331.17174890311685</v>
      </c>
      <c r="D12" s="50">
        <f t="shared" si="1"/>
        <v>384.0449565343791</v>
      </c>
      <c r="E12" s="50">
        <f t="shared" si="2"/>
        <v>258.34363921818266</v>
      </c>
      <c r="F12" s="51">
        <f t="shared" si="3"/>
        <v>1735.25239358493</v>
      </c>
    </row>
    <row r="13" spans="1:6" ht="12.75">
      <c r="A13" s="22">
        <v>1990</v>
      </c>
      <c r="B13" s="23">
        <v>350</v>
      </c>
      <c r="C13" s="50">
        <f t="shared" si="0"/>
        <v>336.33068970366287</v>
      </c>
      <c r="D13" s="50">
        <f t="shared" si="1"/>
        <v>370.9712474227629</v>
      </c>
      <c r="E13" s="50">
        <f t="shared" si="2"/>
        <v>288.6164228729466</v>
      </c>
      <c r="F13" s="51">
        <f t="shared" si="3"/>
        <v>3767.9435409129132</v>
      </c>
    </row>
    <row r="14" spans="1:6" ht="12.75">
      <c r="A14" s="22"/>
      <c r="B14" s="23">
        <v>200</v>
      </c>
      <c r="C14" s="50">
        <f t="shared" si="0"/>
        <v>298.97608072485923</v>
      </c>
      <c r="D14" s="50">
        <f t="shared" si="1"/>
        <v>351.2445717475373</v>
      </c>
      <c r="E14" s="50">
        <f t="shared" si="2"/>
        <v>226.98091402695556</v>
      </c>
      <c r="F14" s="51">
        <f t="shared" si="3"/>
        <v>727.9697217299673</v>
      </c>
    </row>
    <row r="15" spans="1:6" ht="12.75">
      <c r="A15" s="22"/>
      <c r="B15" s="23">
        <v>150</v>
      </c>
      <c r="C15" s="50">
        <f t="shared" si="0"/>
        <v>258.1566346062478</v>
      </c>
      <c r="D15" s="50">
        <f t="shared" si="1"/>
        <v>325.73847697082397</v>
      </c>
      <c r="E15" s="50">
        <f t="shared" si="2"/>
        <v>165.0686974649583</v>
      </c>
      <c r="F15" s="51">
        <f t="shared" si="3"/>
        <v>227.06564329044042</v>
      </c>
    </row>
    <row r="16" spans="1:6" ht="12.75">
      <c r="A16" s="22"/>
      <c r="B16" s="23">
        <v>400</v>
      </c>
      <c r="C16" s="50">
        <f t="shared" si="0"/>
        <v>297.0217167241359</v>
      </c>
      <c r="D16" s="50">
        <f t="shared" si="1"/>
        <v>317.8700846632314</v>
      </c>
      <c r="E16" s="50">
        <f t="shared" si="2"/>
        <v>268.3049564774479</v>
      </c>
      <c r="F16" s="51">
        <f t="shared" si="3"/>
        <v>17343.584488406894</v>
      </c>
    </row>
    <row r="17" spans="1:6" ht="12.75">
      <c r="A17" s="22">
        <v>1991</v>
      </c>
      <c r="B17" s="23">
        <v>550</v>
      </c>
      <c r="C17" s="50">
        <f t="shared" si="0"/>
        <v>366.33776634172267</v>
      </c>
      <c r="D17" s="50">
        <f t="shared" si="1"/>
        <v>331.150229443138</v>
      </c>
      <c r="E17" s="50">
        <f t="shared" si="2"/>
        <v>414.80544802021393</v>
      </c>
      <c r="F17" s="51">
        <f t="shared" si="3"/>
        <v>18277.566885015076</v>
      </c>
    </row>
    <row r="18" spans="1:6" ht="12.75">
      <c r="A18" s="22"/>
      <c r="B18" s="23">
        <v>350</v>
      </c>
      <c r="C18" s="50">
        <f t="shared" si="0"/>
        <v>361.86121836409063</v>
      </c>
      <c r="D18" s="50">
        <f t="shared" si="1"/>
        <v>339.56504040747905</v>
      </c>
      <c r="E18" s="50">
        <f t="shared" si="2"/>
        <v>392.57220728504325</v>
      </c>
      <c r="F18" s="51">
        <f t="shared" si="3"/>
        <v>1812.3928331206894</v>
      </c>
    </row>
    <row r="19" spans="1:6" ht="12.75">
      <c r="A19" s="22"/>
      <c r="B19" s="23">
        <v>250</v>
      </c>
      <c r="C19" s="50">
        <f t="shared" si="0"/>
        <v>331.2112445323298</v>
      </c>
      <c r="D19" s="50">
        <f t="shared" si="1"/>
        <v>337.27610033768815</v>
      </c>
      <c r="E19" s="50">
        <f t="shared" si="2"/>
        <v>322.8574486571805</v>
      </c>
      <c r="F19" s="51">
        <f t="shared" si="3"/>
        <v>5308.207824833692</v>
      </c>
    </row>
    <row r="20" spans="1:6" ht="12.75">
      <c r="A20" s="22"/>
      <c r="B20" s="23">
        <v>550</v>
      </c>
      <c r="C20" s="50">
        <f t="shared" si="0"/>
        <v>391.1593635304714</v>
      </c>
      <c r="D20" s="50">
        <f t="shared" si="1"/>
        <v>352.04011445251075</v>
      </c>
      <c r="E20" s="50">
        <f t="shared" si="2"/>
        <v>445.04262672325467</v>
      </c>
      <c r="F20" s="51">
        <f t="shared" si="3"/>
        <v>11016.050205154055</v>
      </c>
    </row>
    <row r="21" spans="1:6" ht="12.75">
      <c r="A21" s="22">
        <v>1992</v>
      </c>
      <c r="B21" s="23">
        <v>550</v>
      </c>
      <c r="C21" s="50">
        <f t="shared" si="0"/>
        <v>434.6816979231222</v>
      </c>
      <c r="D21" s="50">
        <f t="shared" si="1"/>
        <v>374.6839083234583</v>
      </c>
      <c r="E21" s="50">
        <f t="shared" si="2"/>
        <v>517.3232813937336</v>
      </c>
      <c r="F21" s="51">
        <f t="shared" si="3"/>
        <v>1067.7679388731153</v>
      </c>
    </row>
    <row r="22" spans="1:6" ht="12.75">
      <c r="A22" s="22"/>
      <c r="B22" s="23">
        <v>400</v>
      </c>
      <c r="C22" s="50">
        <f t="shared" si="0"/>
        <v>425.1789126921867</v>
      </c>
      <c r="D22" s="50">
        <f t="shared" si="1"/>
        <v>388.5195395204899</v>
      </c>
      <c r="E22" s="50">
        <f t="shared" si="2"/>
        <v>475.67391706091513</v>
      </c>
      <c r="F22" s="51">
        <f t="shared" si="3"/>
        <v>5726.541723342262</v>
      </c>
    </row>
    <row r="23" spans="1:6" ht="12.75">
      <c r="A23" s="22"/>
      <c r="B23" s="23">
        <v>350</v>
      </c>
      <c r="C23" s="50">
        <f t="shared" si="0"/>
        <v>404.5798906145276</v>
      </c>
      <c r="D23" s="50">
        <f t="shared" si="1"/>
        <v>392.92007572025625</v>
      </c>
      <c r="E23" s="50">
        <f t="shared" si="2"/>
        <v>420.6402417085652</v>
      </c>
      <c r="F23" s="51">
        <f t="shared" si="3"/>
        <v>4990.043748644516</v>
      </c>
    </row>
    <row r="24" spans="1:6" ht="12.75">
      <c r="A24" s="22"/>
      <c r="B24" s="23">
        <v>600</v>
      </c>
      <c r="C24" s="50">
        <f t="shared" si="0"/>
        <v>458.12500058614705</v>
      </c>
      <c r="D24" s="50">
        <f t="shared" si="1"/>
        <v>410.78622513351036</v>
      </c>
      <c r="E24" s="50">
        <f t="shared" si="2"/>
        <v>523.3299254520379</v>
      </c>
      <c r="F24" s="51">
        <f t="shared" si="3"/>
        <v>5878.300331190073</v>
      </c>
    </row>
    <row r="25" spans="1:6" ht="12.75">
      <c r="A25" s="22">
        <v>1993</v>
      </c>
      <c r="B25" s="23">
        <v>750</v>
      </c>
      <c r="C25" s="50">
        <f t="shared" si="0"/>
        <v>538.0987504255428</v>
      </c>
      <c r="D25" s="50">
        <f t="shared" si="1"/>
        <v>445.6698570635273</v>
      </c>
      <c r="E25" s="50">
        <f t="shared" si="2"/>
        <v>665.4112757175752</v>
      </c>
      <c r="F25" s="51">
        <f t="shared" si="3"/>
        <v>7155.252275728079</v>
      </c>
    </row>
    <row r="26" spans="1:6" ht="12.75">
      <c r="A26" s="22"/>
      <c r="B26" s="23">
        <v>500</v>
      </c>
      <c r="C26" s="50">
        <f t="shared" si="0"/>
        <v>527.6596928089441</v>
      </c>
      <c r="D26" s="50">
        <f t="shared" si="1"/>
        <v>468.1350720577715</v>
      </c>
      <c r="E26" s="50">
        <f t="shared" si="2"/>
        <v>609.6495285543609</v>
      </c>
      <c r="F26" s="51">
        <f t="shared" si="3"/>
        <v>12023.019112193613</v>
      </c>
    </row>
    <row r="27" spans="1:6" ht="12.75">
      <c r="A27" s="22"/>
      <c r="B27" s="23">
        <v>400</v>
      </c>
      <c r="C27" s="50">
        <f t="shared" si="0"/>
        <v>492.68093697929345</v>
      </c>
      <c r="D27" s="50">
        <f t="shared" si="1"/>
        <v>474.8606390462685</v>
      </c>
      <c r="E27" s="50">
        <f t="shared" si="2"/>
        <v>517.2268019008154</v>
      </c>
      <c r="F27" s="51">
        <f t="shared" si="3"/>
        <v>13742.12308389302</v>
      </c>
    </row>
    <row r="28" spans="1:6" ht="12.75">
      <c r="A28" s="22"/>
      <c r="B28" s="23">
        <v>650</v>
      </c>
      <c r="C28" s="50">
        <f t="shared" si="0"/>
        <v>535.786360246967</v>
      </c>
      <c r="D28" s="50">
        <f t="shared" si="1"/>
        <v>491.55428665525983</v>
      </c>
      <c r="E28" s="50">
        <f t="shared" si="2"/>
        <v>596.7120814476656</v>
      </c>
      <c r="F28" s="51">
        <f t="shared" si="3"/>
        <v>2839.6022636402267</v>
      </c>
    </row>
    <row r="29" spans="1:6" ht="12.75">
      <c r="A29" s="22">
        <v>1994</v>
      </c>
      <c r="B29" s="23">
        <v>850</v>
      </c>
      <c r="C29" s="50">
        <f t="shared" si="0"/>
        <v>621.8808975392981</v>
      </c>
      <c r="D29" s="50">
        <f t="shared" si="1"/>
        <v>527.2637780374863</v>
      </c>
      <c r="E29" s="50">
        <f t="shared" si="2"/>
        <v>752.2075084233363</v>
      </c>
      <c r="F29" s="51">
        <f t="shared" si="3"/>
        <v>9563.371408771836</v>
      </c>
    </row>
    <row r="30" spans="1:6" ht="12.75">
      <c r="A30" s="22"/>
      <c r="B30" s="23">
        <v>600</v>
      </c>
      <c r="C30" s="50">
        <f t="shared" si="0"/>
        <v>615.8855316135304</v>
      </c>
      <c r="D30" s="50">
        <f t="shared" si="1"/>
        <v>551.5461385173223</v>
      </c>
      <c r="E30" s="50">
        <f t="shared" si="2"/>
        <v>704.5072851895745</v>
      </c>
      <c r="F30" s="51">
        <f t="shared" si="3"/>
        <v>10921.772657695064</v>
      </c>
    </row>
    <row r="31" spans="1:6" ht="12.75">
      <c r="A31" s="22"/>
      <c r="B31" s="23">
        <v>450</v>
      </c>
      <c r="C31" s="50">
        <f t="shared" si="0"/>
        <v>570.432895951423</v>
      </c>
      <c r="D31" s="50">
        <f t="shared" si="1"/>
        <v>556.7211100542659</v>
      </c>
      <c r="E31" s="50">
        <f t="shared" si="2"/>
        <v>589.3196533855238</v>
      </c>
      <c r="F31" s="51">
        <f t="shared" si="3"/>
        <v>19409.96581946249</v>
      </c>
    </row>
    <row r="32" spans="1:6" ht="13.5" thickBot="1">
      <c r="A32" s="27"/>
      <c r="B32" s="28">
        <v>700</v>
      </c>
      <c r="C32" s="52">
        <f t="shared" si="0"/>
        <v>605.9342824607331</v>
      </c>
      <c r="D32" s="52">
        <f t="shared" si="1"/>
        <v>570.2055192936378</v>
      </c>
      <c r="E32" s="52">
        <f t="shared" si="2"/>
        <v>655.1474548672005</v>
      </c>
      <c r="F32" s="53">
        <f t="shared" si="3"/>
        <v>2011.7508048898153</v>
      </c>
    </row>
    <row r="33" spans="5:6" ht="13.5" thickBot="1">
      <c r="E33" s="36" t="s">
        <v>58</v>
      </c>
      <c r="F33" s="53">
        <f>AVERAGE(F6:F32)</f>
        <v>6532.112923025917</v>
      </c>
    </row>
  </sheetData>
  <sheetProtection/>
  <printOptions/>
  <pageMargins left="0.75" right="0.75" top="1" bottom="1" header="0" footer="0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B1">
      <selection activeCell="P29" sqref="P29"/>
    </sheetView>
  </sheetViews>
  <sheetFormatPr defaultColWidth="9.140625" defaultRowHeight="12.75"/>
  <cols>
    <col min="1" max="3" width="9.140625" style="0" customWidth="1"/>
    <col min="4" max="4" width="9.140625" style="1" customWidth="1"/>
    <col min="5" max="5" width="12.8515625" style="0" customWidth="1"/>
  </cols>
  <sheetData>
    <row r="1" spans="1:8" ht="18.75">
      <c r="A1" t="s">
        <v>7</v>
      </c>
      <c r="H1" s="5" t="s">
        <v>12</v>
      </c>
    </row>
    <row r="2" ht="19.5" thickBot="1">
      <c r="H2" s="5" t="s">
        <v>10</v>
      </c>
    </row>
    <row r="3" spans="1:8" ht="18.75">
      <c r="A3" t="s">
        <v>8</v>
      </c>
      <c r="B3" s="34" t="s">
        <v>0</v>
      </c>
      <c r="C3" s="19" t="s">
        <v>2</v>
      </c>
      <c r="D3" s="20" t="s">
        <v>9</v>
      </c>
      <c r="E3" s="19" t="s">
        <v>64</v>
      </c>
      <c r="F3" s="21" t="s">
        <v>72</v>
      </c>
      <c r="H3" s="6" t="s">
        <v>14</v>
      </c>
    </row>
    <row r="4" spans="1:6" ht="12.75">
      <c r="A4">
        <v>1988</v>
      </c>
      <c r="B4" s="35">
        <f>SE_SIMPLE!B5</f>
        <v>500</v>
      </c>
      <c r="C4" s="50">
        <f>SE_SIMPLE!C5</f>
        <v>500</v>
      </c>
      <c r="D4" s="25"/>
      <c r="E4" s="25">
        <f>C4+D4</f>
        <v>500</v>
      </c>
      <c r="F4" s="61"/>
    </row>
    <row r="5" spans="2:6" ht="12.75">
      <c r="B5" s="35">
        <f>SE_SIMPLE!B6</f>
        <v>350</v>
      </c>
      <c r="C5" s="50">
        <f>$C$35*B5+(1-$C$35)*(C4+D4)</f>
        <v>479</v>
      </c>
      <c r="D5" s="25">
        <f>$C$36*(C5-C4)+(1-$C$36)*D4</f>
        <v>-21</v>
      </c>
      <c r="E5" s="25">
        <f aca="true" t="shared" si="0" ref="E5:E31">C5+D5</f>
        <v>458</v>
      </c>
      <c r="F5" s="61">
        <f>(B5-E5)^2</f>
        <v>11664</v>
      </c>
    </row>
    <row r="6" spans="2:6" ht="12.75">
      <c r="B6" s="35">
        <f>SE_SIMPLE!B7</f>
        <v>250</v>
      </c>
      <c r="C6" s="50">
        <f aca="true" t="shared" si="1" ref="C6:C31">$C$35*B6+(1-$C$35)*(C5+D5)</f>
        <v>428.88</v>
      </c>
      <c r="D6" s="25">
        <f aca="true" t="shared" si="2" ref="D6:D31">$C$36*(C6-C5)+(1-$C$36)*D5</f>
        <v>-50.120000000000005</v>
      </c>
      <c r="E6" s="25">
        <f t="shared" si="0"/>
        <v>378.76</v>
      </c>
      <c r="F6" s="61">
        <f aca="true" t="shared" si="3" ref="F6:F31">(B6-E6)^2</f>
        <v>16579.1376</v>
      </c>
    </row>
    <row r="7" spans="2:6" ht="12.75">
      <c r="B7" s="35">
        <f>SE_SIMPLE!B8</f>
        <v>400</v>
      </c>
      <c r="C7" s="50">
        <f t="shared" si="1"/>
        <v>381.73359999999997</v>
      </c>
      <c r="D7" s="25">
        <f t="shared" si="2"/>
        <v>-47.14640000000003</v>
      </c>
      <c r="E7" s="25">
        <f t="shared" si="0"/>
        <v>334.58719999999994</v>
      </c>
      <c r="F7" s="61">
        <f t="shared" si="3"/>
        <v>4278.834403840008</v>
      </c>
    </row>
    <row r="8" spans="1:6" ht="12.75">
      <c r="A8">
        <v>1989</v>
      </c>
      <c r="B8" s="35">
        <f>SE_SIMPLE!B9</f>
        <v>450</v>
      </c>
      <c r="C8" s="50">
        <f t="shared" si="1"/>
        <v>350.74499199999997</v>
      </c>
      <c r="D8" s="25">
        <f t="shared" si="2"/>
        <v>-30.988608</v>
      </c>
      <c r="E8" s="25">
        <f t="shared" si="0"/>
        <v>319.75638399999997</v>
      </c>
      <c r="F8" s="61">
        <f t="shared" si="3"/>
        <v>16963.399508755465</v>
      </c>
    </row>
    <row r="9" spans="2:6" ht="12.75">
      <c r="B9" s="35">
        <f>SE_SIMPLE!B10</f>
        <v>350</v>
      </c>
      <c r="C9" s="50">
        <f t="shared" si="1"/>
        <v>323.99049024</v>
      </c>
      <c r="D9" s="25">
        <f t="shared" si="2"/>
        <v>-26.754501759999982</v>
      </c>
      <c r="E9" s="25">
        <f t="shared" si="0"/>
        <v>297.23598848</v>
      </c>
      <c r="F9" s="61">
        <f t="shared" si="3"/>
        <v>2784.0409116826922</v>
      </c>
    </row>
    <row r="10" spans="2:6" ht="12.75">
      <c r="B10" s="35">
        <f>SE_SIMPLE!B11</f>
        <v>200</v>
      </c>
      <c r="C10" s="50">
        <f t="shared" si="1"/>
        <v>283.6229500928</v>
      </c>
      <c r="D10" s="25">
        <f t="shared" si="2"/>
        <v>-40.367540147199975</v>
      </c>
      <c r="E10" s="25">
        <f t="shared" si="0"/>
        <v>243.25540994560004</v>
      </c>
      <c r="F10" s="61">
        <f t="shared" si="3"/>
        <v>1871.0304895619145</v>
      </c>
    </row>
    <row r="11" spans="2:6" ht="12.75">
      <c r="B11" s="35">
        <f>SE_SIMPLE!B12</f>
        <v>300</v>
      </c>
      <c r="C11" s="50">
        <f t="shared" si="1"/>
        <v>251.19965255321603</v>
      </c>
      <c r="D11" s="25">
        <f t="shared" si="2"/>
        <v>-32.423297539583984</v>
      </c>
      <c r="E11" s="25">
        <f t="shared" si="0"/>
        <v>218.77635501363204</v>
      </c>
      <c r="F11" s="61">
        <f t="shared" si="3"/>
        <v>6597.280504871536</v>
      </c>
    </row>
    <row r="12" spans="1:6" ht="12.75">
      <c r="A12">
        <v>1990</v>
      </c>
      <c r="B12" s="35">
        <f>SE_SIMPLE!B13</f>
        <v>350</v>
      </c>
      <c r="C12" s="50">
        <f t="shared" si="1"/>
        <v>237.14766531172356</v>
      </c>
      <c r="D12" s="25">
        <f t="shared" si="2"/>
        <v>-14.05198724149247</v>
      </c>
      <c r="E12" s="25">
        <f t="shared" si="0"/>
        <v>223.0956780702311</v>
      </c>
      <c r="F12" s="61">
        <f t="shared" si="3"/>
        <v>16104.706924454427</v>
      </c>
    </row>
    <row r="13" spans="2:6" ht="12.75">
      <c r="B13" s="35">
        <f>SE_SIMPLE!B14</f>
        <v>200</v>
      </c>
      <c r="C13" s="50">
        <f t="shared" si="1"/>
        <v>219.86228314039874</v>
      </c>
      <c r="D13" s="25">
        <f t="shared" si="2"/>
        <v>-17.285382171324812</v>
      </c>
      <c r="E13" s="25">
        <f t="shared" si="0"/>
        <v>202.57690096907393</v>
      </c>
      <c r="F13" s="61">
        <f t="shared" si="3"/>
        <v>6.6404186044141715</v>
      </c>
    </row>
    <row r="14" spans="2:6" ht="12.75">
      <c r="B14" s="35">
        <f>SE_SIMPLE!B15</f>
        <v>150</v>
      </c>
      <c r="C14" s="50">
        <f t="shared" si="1"/>
        <v>195.21613483340357</v>
      </c>
      <c r="D14" s="25">
        <f t="shared" si="2"/>
        <v>-24.646148306995173</v>
      </c>
      <c r="E14" s="25">
        <f t="shared" si="0"/>
        <v>170.5699865264084</v>
      </c>
      <c r="F14" s="61">
        <f t="shared" si="3"/>
        <v>423.1243456966231</v>
      </c>
    </row>
    <row r="15" spans="2:6" ht="12.75">
      <c r="B15" s="35">
        <f>SE_SIMPLE!B16</f>
        <v>400</v>
      </c>
      <c r="C15" s="50">
        <f t="shared" si="1"/>
        <v>202.69018841271122</v>
      </c>
      <c r="D15" s="25">
        <f t="shared" si="2"/>
        <v>7.47405357930765</v>
      </c>
      <c r="E15" s="25">
        <f t="shared" si="0"/>
        <v>210.16424199201887</v>
      </c>
      <c r="F15" s="61">
        <f t="shared" si="3"/>
        <v>36037.61501846477</v>
      </c>
    </row>
    <row r="16" spans="1:6" ht="12.75">
      <c r="A16">
        <v>1991</v>
      </c>
      <c r="B16" s="35">
        <f>SE_SIMPLE!B17</f>
        <v>550</v>
      </c>
      <c r="C16" s="50">
        <f t="shared" si="1"/>
        <v>257.74124811313624</v>
      </c>
      <c r="D16" s="25">
        <f t="shared" si="2"/>
        <v>55.051059700425014</v>
      </c>
      <c r="E16" s="25">
        <f t="shared" si="0"/>
        <v>312.79230781356125</v>
      </c>
      <c r="F16" s="61">
        <f t="shared" si="3"/>
        <v>56267.48923241627</v>
      </c>
    </row>
    <row r="17" spans="2:6" ht="12.75">
      <c r="B17" s="35">
        <f>SE_SIMPLE!B18</f>
        <v>350</v>
      </c>
      <c r="C17" s="50">
        <f t="shared" si="1"/>
        <v>318.00138471966267</v>
      </c>
      <c r="D17" s="25">
        <f t="shared" si="2"/>
        <v>60.26013660652643</v>
      </c>
      <c r="E17" s="25">
        <f t="shared" si="0"/>
        <v>378.2615213261891</v>
      </c>
      <c r="F17" s="61">
        <f t="shared" si="3"/>
        <v>798.7135876706411</v>
      </c>
    </row>
    <row r="18" spans="2:6" ht="12.75">
      <c r="B18" s="35">
        <f>SE_SIMPLE!B19</f>
        <v>250</v>
      </c>
      <c r="C18" s="50">
        <f t="shared" si="1"/>
        <v>360.3049083405226</v>
      </c>
      <c r="D18" s="25">
        <f t="shared" si="2"/>
        <v>42.30352362085995</v>
      </c>
      <c r="E18" s="25">
        <f t="shared" si="0"/>
        <v>402.60843196138256</v>
      </c>
      <c r="F18" s="61">
        <f t="shared" si="3"/>
        <v>23289.333505711933</v>
      </c>
    </row>
    <row r="19" spans="2:6" ht="12.75">
      <c r="B19" s="35">
        <f>SE_SIMPLE!B20</f>
        <v>550</v>
      </c>
      <c r="C19" s="50">
        <f t="shared" si="1"/>
        <v>423.243251486789</v>
      </c>
      <c r="D19" s="25">
        <f t="shared" si="2"/>
        <v>62.93834314626639</v>
      </c>
      <c r="E19" s="25">
        <f t="shared" si="0"/>
        <v>486.1815946330554</v>
      </c>
      <c r="F19" s="61">
        <f t="shared" si="3"/>
        <v>4072.7888635796635</v>
      </c>
    </row>
    <row r="20" spans="1:6" ht="12.75">
      <c r="A20">
        <v>1992</v>
      </c>
      <c r="B20" s="35">
        <f>SE_SIMPLE!B21</f>
        <v>550</v>
      </c>
      <c r="C20" s="50">
        <f t="shared" si="1"/>
        <v>495.1161713844276</v>
      </c>
      <c r="D20" s="25">
        <f t="shared" si="2"/>
        <v>71.87291989763861</v>
      </c>
      <c r="E20" s="25">
        <f t="shared" si="0"/>
        <v>566.9890912820663</v>
      </c>
      <c r="F20" s="61">
        <f t="shared" si="3"/>
        <v>288.6292225903806</v>
      </c>
    </row>
    <row r="21" spans="2:6" ht="12.75">
      <c r="B21" s="35">
        <f>SE_SIMPLE!B22</f>
        <v>400</v>
      </c>
      <c r="C21" s="50">
        <f t="shared" si="1"/>
        <v>543.610618502577</v>
      </c>
      <c r="D21" s="25">
        <f t="shared" si="2"/>
        <v>48.494447118149424</v>
      </c>
      <c r="E21" s="25">
        <f t="shared" si="0"/>
        <v>592.1050656207265</v>
      </c>
      <c r="F21" s="61">
        <f t="shared" si="3"/>
        <v>36904.35623714362</v>
      </c>
    </row>
    <row r="22" spans="2:6" ht="12.75">
      <c r="B22" s="35">
        <f>SE_SIMPLE!B23</f>
        <v>350</v>
      </c>
      <c r="C22" s="50">
        <f t="shared" si="1"/>
        <v>558.2103564338248</v>
      </c>
      <c r="D22" s="25">
        <f t="shared" si="2"/>
        <v>14.599737931247773</v>
      </c>
      <c r="E22" s="25">
        <f t="shared" si="0"/>
        <v>572.8100943650726</v>
      </c>
      <c r="F22" s="61">
        <f t="shared" si="3"/>
        <v>49644.33815097255</v>
      </c>
    </row>
    <row r="23" spans="2:6" ht="12.75">
      <c r="B23" s="35">
        <f>SE_SIMPLE!B24</f>
        <v>600</v>
      </c>
      <c r="C23" s="50">
        <f t="shared" si="1"/>
        <v>576.6166811539624</v>
      </c>
      <c r="D23" s="25">
        <f t="shared" si="2"/>
        <v>18.406324720137604</v>
      </c>
      <c r="E23" s="25">
        <f t="shared" si="0"/>
        <v>595.0230058741</v>
      </c>
      <c r="F23" s="61">
        <f t="shared" si="3"/>
        <v>24.770470529242886</v>
      </c>
    </row>
    <row r="24" spans="1:6" ht="12.75">
      <c r="A24">
        <v>1993</v>
      </c>
      <c r="B24" s="35">
        <f>SE_SIMPLE!B25</f>
        <v>750</v>
      </c>
      <c r="C24" s="50">
        <f t="shared" si="1"/>
        <v>616.719785051726</v>
      </c>
      <c r="D24" s="25">
        <f t="shared" si="2"/>
        <v>40.10310389776362</v>
      </c>
      <c r="E24" s="25">
        <f t="shared" si="0"/>
        <v>656.8228889494897</v>
      </c>
      <c r="F24" s="61">
        <f t="shared" si="3"/>
        <v>8681.974023719138</v>
      </c>
    </row>
    <row r="25" spans="2:6" ht="12.75">
      <c r="B25" s="35">
        <f>SE_SIMPLE!B26</f>
        <v>500</v>
      </c>
      <c r="C25" s="50">
        <f t="shared" si="1"/>
        <v>634.8676844965611</v>
      </c>
      <c r="D25" s="25">
        <f t="shared" si="2"/>
        <v>18.147899444835048</v>
      </c>
      <c r="E25" s="25">
        <f t="shared" si="0"/>
        <v>653.0155839413961</v>
      </c>
      <c r="F25" s="61">
        <f t="shared" si="3"/>
        <v>23413.768928926445</v>
      </c>
    </row>
    <row r="26" spans="2:6" ht="12.75">
      <c r="B26" s="35">
        <f>SE_SIMPLE!B27</f>
        <v>400</v>
      </c>
      <c r="C26" s="50">
        <f t="shared" si="1"/>
        <v>617.5934021896006</v>
      </c>
      <c r="D26" s="25">
        <f t="shared" si="2"/>
        <v>-17.27428230696046</v>
      </c>
      <c r="E26" s="25">
        <f t="shared" si="0"/>
        <v>600.3191198826402</v>
      </c>
      <c r="F26" s="61">
        <f t="shared" si="3"/>
        <v>40127.749790555565</v>
      </c>
    </row>
    <row r="27" spans="2:6" ht="12.75">
      <c r="B27" s="35">
        <f>SE_SIMPLE!B28</f>
        <v>650</v>
      </c>
      <c r="C27" s="50">
        <f t="shared" si="1"/>
        <v>607.2744430990705</v>
      </c>
      <c r="D27" s="25">
        <f t="shared" si="2"/>
        <v>-10.318959090530143</v>
      </c>
      <c r="E27" s="25">
        <f t="shared" si="0"/>
        <v>596.9554840085403</v>
      </c>
      <c r="F27" s="61">
        <f t="shared" si="3"/>
        <v>2813.7206767682196</v>
      </c>
    </row>
    <row r="28" spans="1:6" ht="12.75">
      <c r="A28">
        <v>1994</v>
      </c>
      <c r="B28" s="35">
        <f>SE_SIMPLE!B29</f>
        <v>850</v>
      </c>
      <c r="C28" s="50">
        <f t="shared" si="1"/>
        <v>632.3817162473447</v>
      </c>
      <c r="D28" s="25">
        <f t="shared" si="2"/>
        <v>25.107273148274203</v>
      </c>
      <c r="E28" s="25">
        <f t="shared" si="0"/>
        <v>657.4889893956189</v>
      </c>
      <c r="F28" s="61">
        <f t="shared" si="3"/>
        <v>37060.48920392014</v>
      </c>
    </row>
    <row r="29" spans="2:6" ht="12.75">
      <c r="B29" s="35">
        <f>SE_SIMPLE!B30</f>
        <v>600</v>
      </c>
      <c r="C29" s="50">
        <f t="shared" si="1"/>
        <v>649.4405308802322</v>
      </c>
      <c r="D29" s="25">
        <f t="shared" si="2"/>
        <v>17.05881463288756</v>
      </c>
      <c r="E29" s="25">
        <f t="shared" si="0"/>
        <v>666.4993455131198</v>
      </c>
      <c r="F29" s="61">
        <f t="shared" si="3"/>
        <v>4422.162953673287</v>
      </c>
    </row>
    <row r="30" spans="2:6" ht="12.75">
      <c r="B30" s="35">
        <f>SE_SIMPLE!B31</f>
        <v>450</v>
      </c>
      <c r="C30" s="50">
        <f t="shared" si="1"/>
        <v>636.1894371412831</v>
      </c>
      <c r="D30" s="25">
        <f t="shared" si="2"/>
        <v>-13.25109373894918</v>
      </c>
      <c r="E30" s="25">
        <f t="shared" si="0"/>
        <v>622.9383434023339</v>
      </c>
      <c r="F30" s="61">
        <f t="shared" si="3"/>
        <v>29907.67061874356</v>
      </c>
    </row>
    <row r="31" spans="2:6" ht="13.5" thickBot="1">
      <c r="B31" s="36">
        <f>SE_SIMPLE!B32</f>
        <v>700</v>
      </c>
      <c r="C31" s="52">
        <f t="shared" si="1"/>
        <v>633.7269753260072</v>
      </c>
      <c r="D31" s="30">
        <f t="shared" si="2"/>
        <v>-2.4624618152759012</v>
      </c>
      <c r="E31" s="30">
        <f t="shared" si="0"/>
        <v>631.2645135107313</v>
      </c>
      <c r="F31" s="62">
        <f t="shared" si="3"/>
        <v>4724.567102916445</v>
      </c>
    </row>
    <row r="32" spans="3:6" s="31" customFormat="1" ht="13.5" thickBot="1">
      <c r="C32" s="32"/>
      <c r="D32" s="7"/>
      <c r="E32" s="59" t="s">
        <v>71</v>
      </c>
      <c r="F32" s="60">
        <f>AVERAGE(F5:F31)</f>
        <v>16138.975285028479</v>
      </c>
    </row>
    <row r="33" spans="3:5" s="31" customFormat="1" ht="12.75">
      <c r="C33" s="32"/>
      <c r="D33" s="7"/>
      <c r="E33" s="7"/>
    </row>
    <row r="34" spans="3:5" ht="12.75">
      <c r="C34" s="3"/>
      <c r="E34" s="7"/>
    </row>
    <row r="35" spans="2:3" ht="12.75">
      <c r="B35" t="s">
        <v>3</v>
      </c>
      <c r="C35">
        <v>0.14</v>
      </c>
    </row>
    <row r="36" spans="2:3" ht="12.75">
      <c r="B36" t="s">
        <v>11</v>
      </c>
      <c r="C36">
        <v>1</v>
      </c>
    </row>
    <row r="39" ht="12.75">
      <c r="B39" t="s">
        <v>17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2" shapeId="124834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K32" sqref="K32"/>
    </sheetView>
  </sheetViews>
  <sheetFormatPr defaultColWidth="9.140625" defaultRowHeight="12.75"/>
  <sheetData>
    <row r="1" spans="1:9" ht="18.75">
      <c r="A1" t="s">
        <v>18</v>
      </c>
      <c r="I1" s="5" t="s">
        <v>19</v>
      </c>
    </row>
    <row r="2" ht="19.5" thickBot="1">
      <c r="I2" s="5" t="s">
        <v>10</v>
      </c>
    </row>
    <row r="3" spans="1:9" ht="19.5" thickBot="1">
      <c r="A3" s="58" t="s">
        <v>8</v>
      </c>
      <c r="B3" s="13" t="s">
        <v>0</v>
      </c>
      <c r="C3" s="13" t="s">
        <v>2</v>
      </c>
      <c r="D3" s="13" t="s">
        <v>9</v>
      </c>
      <c r="E3" s="13" t="s">
        <v>23</v>
      </c>
      <c r="F3" s="13" t="s">
        <v>13</v>
      </c>
      <c r="G3" s="14" t="s">
        <v>5</v>
      </c>
      <c r="I3" s="5" t="s">
        <v>20</v>
      </c>
    </row>
    <row r="4" spans="1:9" ht="18.75">
      <c r="A4" s="35">
        <v>1988</v>
      </c>
      <c r="B4" s="23">
        <f>SE_SIMPLE!B5</f>
        <v>500</v>
      </c>
      <c r="C4" s="50">
        <v>500</v>
      </c>
      <c r="D4" s="23">
        <v>0</v>
      </c>
      <c r="E4" s="23">
        <v>1</v>
      </c>
      <c r="F4" s="25">
        <f>(C4-D4)*E4</f>
        <v>500</v>
      </c>
      <c r="G4" s="61"/>
      <c r="I4" s="6" t="s">
        <v>21</v>
      </c>
    </row>
    <row r="5" spans="1:7" ht="12.75">
      <c r="A5" s="35"/>
      <c r="B5" s="23">
        <f>SE_SIMPLE!B6</f>
        <v>350</v>
      </c>
      <c r="C5" s="50">
        <f>$C$38*B5+(1-$C$38)*(C4+D4)</f>
        <v>377</v>
      </c>
      <c r="D5" s="25">
        <f>$C$39*(C5-C4)+(1-$C$39)*D4</f>
        <v>-24.6</v>
      </c>
      <c r="E5" s="63">
        <f>$C$40*(B5/C5)+(1-$C$40)*E4</f>
        <v>0.9641909814323608</v>
      </c>
      <c r="F5" s="25">
        <v>500</v>
      </c>
      <c r="G5" s="61">
        <f>(B5-F5)^2</f>
        <v>22500</v>
      </c>
    </row>
    <row r="6" spans="1:7" ht="12.75">
      <c r="A6" s="35"/>
      <c r="B6" s="23">
        <f>SE_SIMPLE!B7</f>
        <v>250</v>
      </c>
      <c r="C6" s="50">
        <f aca="true" t="shared" si="0" ref="C6:C31">$C$38*B6+(1-$C$38)*(C5+D5)</f>
        <v>268.432</v>
      </c>
      <c r="D6" s="25">
        <f aca="true" t="shared" si="1" ref="D6:D31">$C$39*(C6-C5)+(1-$C$39)*D5</f>
        <v>-41.393600000000006</v>
      </c>
      <c r="E6" s="63">
        <f>$C$40*(B6/C6)+(1-$C$40)*E4</f>
        <v>0.9656672825892592</v>
      </c>
      <c r="F6" s="25">
        <v>500</v>
      </c>
      <c r="G6" s="61">
        <f aca="true" t="shared" si="2" ref="G6:G31">(B6-F6)^2</f>
        <v>62500</v>
      </c>
    </row>
    <row r="7" spans="1:7" ht="12.75">
      <c r="A7" s="35"/>
      <c r="B7" s="23">
        <f>SE_SIMPLE!B8</f>
        <v>400</v>
      </c>
      <c r="C7" s="50">
        <f t="shared" si="0"/>
        <v>368.866912</v>
      </c>
      <c r="D7" s="25">
        <f t="shared" si="1"/>
        <v>-13.027897600000006</v>
      </c>
      <c r="E7" s="63">
        <f>$C$40*(B7/C7)+(1-$C$40)*E4</f>
        <v>1.0422009768119294</v>
      </c>
      <c r="F7" s="25">
        <v>500</v>
      </c>
      <c r="G7" s="61">
        <f t="shared" si="2"/>
        <v>10000</v>
      </c>
    </row>
    <row r="8" spans="1:7" ht="12.75">
      <c r="A8" s="35">
        <v>1989</v>
      </c>
      <c r="B8" s="23">
        <f>SE_SIMPLE!B9</f>
        <v>450</v>
      </c>
      <c r="C8" s="50">
        <f t="shared" si="0"/>
        <v>433.05102259200004</v>
      </c>
      <c r="D8" s="25">
        <f t="shared" si="1"/>
        <v>2.4145040384000005</v>
      </c>
      <c r="E8" s="63">
        <f aca="true" t="shared" si="3" ref="E8:E31">$C$40*(B8/C8)+(1-$C$40)*E5</f>
        <v>1.001664752216307</v>
      </c>
      <c r="F8" s="25">
        <f>(C8-D8)*E4</f>
        <v>430.6365185536</v>
      </c>
      <c r="G8" s="61">
        <f t="shared" si="2"/>
        <v>374.9444137250766</v>
      </c>
    </row>
    <row r="9" spans="1:7" ht="12.75">
      <c r="A9" s="35"/>
      <c r="B9" s="23">
        <f>SE_SIMPLE!B10</f>
        <v>350</v>
      </c>
      <c r="C9" s="50">
        <f t="shared" si="0"/>
        <v>365.383794793472</v>
      </c>
      <c r="D9" s="25">
        <f t="shared" si="1"/>
        <v>-11.601842328985605</v>
      </c>
      <c r="E9" s="63">
        <f t="shared" si="3"/>
        <v>0.9617820853516963</v>
      </c>
      <c r="F9" s="25">
        <f aca="true" t="shared" si="4" ref="F9:F31">(C9-D9)*E5</f>
        <v>363.48615144300624</v>
      </c>
      <c r="G9" s="61">
        <f t="shared" si="2"/>
        <v>181.87628074369917</v>
      </c>
    </row>
    <row r="10" spans="1:7" ht="12.75">
      <c r="A10" s="35"/>
      <c r="B10" s="23">
        <f>SE_SIMPLE!B11</f>
        <v>200</v>
      </c>
      <c r="C10" s="50">
        <f t="shared" si="0"/>
        <v>227.68075144360756</v>
      </c>
      <c r="D10" s="25">
        <f t="shared" si="1"/>
        <v>-36.82208253316138</v>
      </c>
      <c r="E10" s="63">
        <f t="shared" si="3"/>
        <v>0.9603119692445994</v>
      </c>
      <c r="F10" s="25">
        <f t="shared" si="4"/>
        <v>255.42173292350444</v>
      </c>
      <c r="G10" s="61">
        <f t="shared" si="2"/>
        <v>3071.5684802442556</v>
      </c>
    </row>
    <row r="11" spans="1:7" ht="12.75">
      <c r="A11" s="35"/>
      <c r="B11" s="23">
        <f>SE_SIMPLE!B12</f>
        <v>300</v>
      </c>
      <c r="C11" s="50">
        <f t="shared" si="0"/>
        <v>280.35456040388027</v>
      </c>
      <c r="D11" s="25">
        <f t="shared" si="1"/>
        <v>-18.92290423447456</v>
      </c>
      <c r="E11" s="63">
        <f t="shared" si="3"/>
        <v>1.0358691516252314</v>
      </c>
      <c r="F11" s="25">
        <f t="shared" si="4"/>
        <v>311.9072659838911</v>
      </c>
      <c r="G11" s="61">
        <f t="shared" si="2"/>
        <v>141.7829832111296</v>
      </c>
    </row>
    <row r="12" spans="1:7" ht="12.75">
      <c r="A12" s="35">
        <v>1990</v>
      </c>
      <c r="B12" s="23">
        <f>SE_SIMPLE!B13</f>
        <v>350</v>
      </c>
      <c r="C12" s="50">
        <f t="shared" si="0"/>
        <v>334.05769811049305</v>
      </c>
      <c r="D12" s="25">
        <f t="shared" si="1"/>
        <v>-4.397695846257093</v>
      </c>
      <c r="E12" s="63">
        <f t="shared" si="3"/>
        <v>1.0047526420038688</v>
      </c>
      <c r="F12" s="25">
        <f t="shared" si="4"/>
        <v>339.01883832396067</v>
      </c>
      <c r="G12" s="61">
        <f t="shared" si="2"/>
        <v>120.58591175531501</v>
      </c>
    </row>
    <row r="13" spans="1:7" ht="12.75">
      <c r="A13" s="35"/>
      <c r="B13" s="23">
        <f>SE_SIMPLE!B14</f>
        <v>200</v>
      </c>
      <c r="C13" s="50">
        <f t="shared" si="0"/>
        <v>223.33880040756247</v>
      </c>
      <c r="D13" s="25">
        <f t="shared" si="1"/>
        <v>-25.66193621759179</v>
      </c>
      <c r="E13" s="63">
        <f t="shared" si="3"/>
        <v>0.9279062179785897</v>
      </c>
      <c r="F13" s="25">
        <f t="shared" si="4"/>
        <v>239.48444772544937</v>
      </c>
      <c r="G13" s="61">
        <f t="shared" si="2"/>
        <v>1559.021612183744</v>
      </c>
    </row>
    <row r="14" spans="1:7" ht="12.75">
      <c r="A14" s="35"/>
      <c r="B14" s="23">
        <f>SE_SIMPLE!B15</f>
        <v>150</v>
      </c>
      <c r="C14" s="50">
        <f t="shared" si="0"/>
        <v>158.58183555419473</v>
      </c>
      <c r="D14" s="25">
        <f t="shared" si="1"/>
        <v>-33.48094194474699</v>
      </c>
      <c r="E14" s="63">
        <f t="shared" si="3"/>
        <v>0.9908765097856844</v>
      </c>
      <c r="F14" s="25">
        <f t="shared" si="4"/>
        <v>184.44018407859608</v>
      </c>
      <c r="G14" s="61">
        <f t="shared" si="2"/>
        <v>1186.1262793675826</v>
      </c>
    </row>
    <row r="15" spans="1:7" ht="12.75">
      <c r="A15" s="35"/>
      <c r="B15" s="23">
        <f>SE_SIMPLE!B16</f>
        <v>400</v>
      </c>
      <c r="C15" s="50">
        <f t="shared" si="0"/>
        <v>350.5181608497006</v>
      </c>
      <c r="D15" s="25">
        <f t="shared" si="1"/>
        <v>11.602511503303589</v>
      </c>
      <c r="E15" s="63">
        <f t="shared" si="3"/>
        <v>1.072960166116192</v>
      </c>
      <c r="F15" s="25">
        <f t="shared" si="4"/>
        <v>351.0722661609667</v>
      </c>
      <c r="G15" s="61">
        <f t="shared" si="2"/>
        <v>2393.9231386232836</v>
      </c>
    </row>
    <row r="16" spans="1:7" ht="12.75">
      <c r="A16" s="35">
        <v>1991</v>
      </c>
      <c r="B16" s="23">
        <f>SE_SIMPLE!B17</f>
        <v>550</v>
      </c>
      <c r="C16" s="50">
        <f t="shared" si="0"/>
        <v>516.1817210235408</v>
      </c>
      <c r="D16" s="25">
        <f t="shared" si="1"/>
        <v>42.414721237410916</v>
      </c>
      <c r="E16" s="63">
        <f t="shared" si="3"/>
        <v>0.9967112226526387</v>
      </c>
      <c r="F16" s="25">
        <f t="shared" si="4"/>
        <v>476.0186447293604</v>
      </c>
      <c r="G16" s="61">
        <f t="shared" si="2"/>
        <v>5473.240927680593</v>
      </c>
    </row>
    <row r="17" spans="1:7" ht="12.75">
      <c r="A17" s="35"/>
      <c r="B17" s="23">
        <f>SE_SIMPLE!B18</f>
        <v>350</v>
      </c>
      <c r="C17" s="50">
        <f t="shared" si="0"/>
        <v>387.5473596069713</v>
      </c>
      <c r="D17" s="25">
        <f t="shared" si="1"/>
        <v>8.204904706614833</v>
      </c>
      <c r="E17" s="63">
        <f t="shared" si="3"/>
        <v>0.9469959694840993</v>
      </c>
      <c r="F17" s="25">
        <f t="shared" si="4"/>
        <v>351.9942226453035</v>
      </c>
      <c r="G17" s="61">
        <f t="shared" si="2"/>
        <v>3.9769239590413816</v>
      </c>
    </row>
    <row r="18" spans="1:7" ht="12.75">
      <c r="A18" s="35"/>
      <c r="B18" s="23">
        <f>SE_SIMPLE!B19</f>
        <v>250</v>
      </c>
      <c r="C18" s="50">
        <f t="shared" si="0"/>
        <v>276.23540757644554</v>
      </c>
      <c r="D18" s="25">
        <f t="shared" si="1"/>
        <v>-15.69846664081329</v>
      </c>
      <c r="E18" s="63">
        <f t="shared" si="3"/>
        <v>0.9889926740278377</v>
      </c>
      <c r="F18" s="25">
        <f t="shared" si="4"/>
        <v>289.27041837261044</v>
      </c>
      <c r="G18" s="61">
        <f t="shared" si="2"/>
        <v>1542.1657591598594</v>
      </c>
    </row>
    <row r="19" spans="1:7" ht="12.75">
      <c r="A19" s="35"/>
      <c r="B19" s="23">
        <f>SE_SIMPLE!B20</f>
        <v>550</v>
      </c>
      <c r="C19" s="50">
        <f t="shared" si="0"/>
        <v>497.8966493684138</v>
      </c>
      <c r="D19" s="25">
        <f t="shared" si="1"/>
        <v>31.773475045743023</v>
      </c>
      <c r="E19" s="63">
        <f t="shared" si="3"/>
        <v>1.0506790711223228</v>
      </c>
      <c r="F19" s="25">
        <f t="shared" si="4"/>
        <v>500.1315985518596</v>
      </c>
      <c r="G19" s="61">
        <f t="shared" si="2"/>
        <v>2486.8574629928903</v>
      </c>
    </row>
    <row r="20" spans="1:7" ht="12.75">
      <c r="A20" s="35">
        <v>1992</v>
      </c>
      <c r="B20" s="23">
        <f>SE_SIMPLE!B21</f>
        <v>550</v>
      </c>
      <c r="C20" s="50">
        <f t="shared" si="0"/>
        <v>546.3406223945483</v>
      </c>
      <c r="D20" s="25">
        <f t="shared" si="1"/>
        <v>35.107574641821316</v>
      </c>
      <c r="E20" s="63">
        <f t="shared" si="3"/>
        <v>0.9768469738666484</v>
      </c>
      <c r="F20" s="25">
        <f t="shared" si="4"/>
        <v>509.5517160860553</v>
      </c>
      <c r="G20" s="61">
        <f t="shared" si="2"/>
        <v>1636.063671583077</v>
      </c>
    </row>
    <row r="21" spans="1:7" ht="12.75">
      <c r="A21" s="35"/>
      <c r="B21" s="23">
        <f>SE_SIMPLE!B22</f>
        <v>400</v>
      </c>
      <c r="C21" s="50">
        <f t="shared" si="0"/>
        <v>432.66067546654654</v>
      </c>
      <c r="D21" s="25">
        <f t="shared" si="1"/>
        <v>5.350070327856702</v>
      </c>
      <c r="E21" s="63">
        <f t="shared" si="3"/>
        <v>0.9567523527341737</v>
      </c>
      <c r="F21" s="25">
        <f t="shared" si="4"/>
        <v>404.6614207841507</v>
      </c>
      <c r="G21" s="61">
        <f t="shared" si="2"/>
        <v>21.728843726912324</v>
      </c>
    </row>
    <row r="22" spans="1:7" ht="12.75">
      <c r="A22" s="35"/>
      <c r="B22" s="23">
        <f>SE_SIMPLE!B23</f>
        <v>350</v>
      </c>
      <c r="C22" s="50">
        <f t="shared" si="0"/>
        <v>365.8419342429926</v>
      </c>
      <c r="D22" s="25">
        <f t="shared" si="1"/>
        <v>-9.083691982425428</v>
      </c>
      <c r="E22" s="63">
        <f t="shared" si="3"/>
        <v>1.0036881982482684</v>
      </c>
      <c r="F22" s="25">
        <f t="shared" si="4"/>
        <v>370.79869764223776</v>
      </c>
      <c r="G22" s="61">
        <f t="shared" si="2"/>
        <v>432.58582361322635</v>
      </c>
    </row>
    <row r="23" spans="1:7" ht="12.75">
      <c r="A23" s="35"/>
      <c r="B23" s="23">
        <f>SE_SIMPLE!B24</f>
        <v>600</v>
      </c>
      <c r="C23" s="50">
        <f t="shared" si="0"/>
        <v>556.2164836069021</v>
      </c>
      <c r="D23" s="25">
        <f t="shared" si="1"/>
        <v>30.807956286841566</v>
      </c>
      <c r="E23" s="63">
        <f t="shared" si="3"/>
        <v>1.0277818282298412</v>
      </c>
      <c r="F23" s="25">
        <f t="shared" si="4"/>
        <v>552.0357434443888</v>
      </c>
      <c r="G23" s="61">
        <f t="shared" si="2"/>
        <v>2300.569906932492</v>
      </c>
    </row>
    <row r="24" spans="1:7" ht="12.75">
      <c r="A24" s="35">
        <v>1993</v>
      </c>
      <c r="B24" s="23">
        <f>SE_SIMPLE!B25</f>
        <v>750</v>
      </c>
      <c r="C24" s="50">
        <f t="shared" si="0"/>
        <v>720.6643991808739</v>
      </c>
      <c r="D24" s="25">
        <f t="shared" si="1"/>
        <v>57.53594814426762</v>
      </c>
      <c r="E24" s="63">
        <f t="shared" si="3"/>
        <v>0.9987293399564564</v>
      </c>
      <c r="F24" s="25">
        <f t="shared" si="4"/>
        <v>647.7750206799868</v>
      </c>
      <c r="G24" s="61">
        <f t="shared" si="2"/>
        <v>10449.946396977122</v>
      </c>
    </row>
    <row r="25" spans="1:7" ht="12.75">
      <c r="A25" s="35"/>
      <c r="B25" s="23">
        <f>SE_SIMPLE!B26</f>
        <v>500</v>
      </c>
      <c r="C25" s="50">
        <f t="shared" si="0"/>
        <v>550.0760625185255</v>
      </c>
      <c r="D25" s="25">
        <f t="shared" si="1"/>
        <v>11.91109118294441</v>
      </c>
      <c r="E25" s="63">
        <f t="shared" si="3"/>
        <v>0.956326700776302</v>
      </c>
      <c r="F25" s="25">
        <f t="shared" si="4"/>
        <v>514.8906024844364</v>
      </c>
      <c r="G25" s="61">
        <f t="shared" si="2"/>
        <v>221.73004234950307</v>
      </c>
    </row>
    <row r="26" spans="1:7" ht="12.75">
      <c r="A26" s="35"/>
      <c r="B26" s="23">
        <f>SE_SIMPLE!B27</f>
        <v>400</v>
      </c>
      <c r="C26" s="50">
        <f t="shared" si="0"/>
        <v>429.1576876662646</v>
      </c>
      <c r="D26" s="25">
        <f t="shared" si="1"/>
        <v>-14.654802024096655</v>
      </c>
      <c r="E26" s="63">
        <f t="shared" si="3"/>
        <v>0.9799200818261848</v>
      </c>
      <c r="F26" s="25">
        <f t="shared" si="4"/>
        <v>445.4493581373969</v>
      </c>
      <c r="G26" s="61">
        <f t="shared" si="2"/>
        <v>2065.644155101368</v>
      </c>
    </row>
    <row r="27" spans="1:7" ht="12.75">
      <c r="A27" s="35"/>
      <c r="B27" s="23">
        <f>SE_SIMPLE!B28</f>
        <v>650</v>
      </c>
      <c r="C27" s="50">
        <f t="shared" si="0"/>
        <v>607.6105194155903</v>
      </c>
      <c r="D27" s="25">
        <f t="shared" si="1"/>
        <v>23.966724730587806</v>
      </c>
      <c r="E27" s="63">
        <f t="shared" si="3"/>
        <v>1.0342467854369768</v>
      </c>
      <c r="F27" s="25">
        <f t="shared" si="4"/>
        <v>599.858486336354</v>
      </c>
      <c r="G27" s="61">
        <f t="shared" si="2"/>
        <v>2514.171392481602</v>
      </c>
    </row>
    <row r="28" spans="1:7" ht="12.75">
      <c r="A28" s="35">
        <v>1994</v>
      </c>
      <c r="B28" s="23">
        <f>SE_SIMPLE!B29</f>
        <v>850</v>
      </c>
      <c r="C28" s="50">
        <f t="shared" si="0"/>
        <v>810.6839039463121</v>
      </c>
      <c r="D28" s="25">
        <f t="shared" si="1"/>
        <v>59.78805669061461</v>
      </c>
      <c r="E28" s="63">
        <f t="shared" si="3"/>
        <v>1.0024120716605864</v>
      </c>
      <c r="F28" s="25">
        <f t="shared" si="4"/>
        <v>749.9417139057267</v>
      </c>
      <c r="G28" s="61">
        <f t="shared" si="2"/>
        <v>10011.660616123443</v>
      </c>
    </row>
    <row r="29" spans="1:7" ht="12.75">
      <c r="A29" s="35"/>
      <c r="B29" s="23">
        <f>SE_SIMPLE!B30</f>
        <v>600</v>
      </c>
      <c r="C29" s="50">
        <f t="shared" si="0"/>
        <v>648.6849529146468</v>
      </c>
      <c r="D29" s="25">
        <f t="shared" si="1"/>
        <v>15.43065514615865</v>
      </c>
      <c r="E29" s="63">
        <f t="shared" si="3"/>
        <v>0.9524341566638144</v>
      </c>
      <c r="F29" s="25">
        <f t="shared" si="4"/>
        <v>605.5979933373522</v>
      </c>
      <c r="G29" s="61">
        <f t="shared" si="2"/>
        <v>31.33752940504018</v>
      </c>
    </row>
    <row r="30" spans="1:7" ht="12.75">
      <c r="A30" s="35"/>
      <c r="B30" s="23">
        <f>SE_SIMPLE!B31</f>
        <v>450</v>
      </c>
      <c r="C30" s="50">
        <f t="shared" si="0"/>
        <v>488.540809450945</v>
      </c>
      <c r="D30" s="25">
        <f t="shared" si="1"/>
        <v>-19.68430457581345</v>
      </c>
      <c r="E30" s="63">
        <f t="shared" si="3"/>
        <v>0.977678571830076</v>
      </c>
      <c r="F30" s="25">
        <f t="shared" si="4"/>
        <v>498.01999532322327</v>
      </c>
      <c r="G30" s="61">
        <f t="shared" si="2"/>
        <v>2305.919950842385</v>
      </c>
    </row>
    <row r="31" spans="1:7" ht="13.5" thickBot="1">
      <c r="A31" s="36"/>
      <c r="B31" s="28">
        <f>SE_SIMPLE!B32</f>
        <v>700</v>
      </c>
      <c r="C31" s="52">
        <f t="shared" si="0"/>
        <v>658.3941708775237</v>
      </c>
      <c r="D31" s="30">
        <f t="shared" si="1"/>
        <v>18.223228624664983</v>
      </c>
      <c r="E31" s="64">
        <f t="shared" si="3"/>
        <v>1.0328024798472741</v>
      </c>
      <c r="F31" s="30">
        <f t="shared" si="4"/>
        <v>662.0947391551796</v>
      </c>
      <c r="G31" s="62">
        <f t="shared" si="2"/>
        <v>1436.808799713876</v>
      </c>
    </row>
    <row r="32" spans="3:7" s="31" customFormat="1" ht="13.5" thickBot="1">
      <c r="C32" s="32"/>
      <c r="D32" s="7"/>
      <c r="E32" s="33"/>
      <c r="F32" s="59" t="s">
        <v>58</v>
      </c>
      <c r="G32" s="60">
        <f>AVERAGE(G5:G31)</f>
        <v>5443.119900092465</v>
      </c>
    </row>
    <row r="33" spans="3:6" s="31" customFormat="1" ht="12.75">
      <c r="C33" s="32"/>
      <c r="D33" s="7"/>
      <c r="E33" s="33"/>
      <c r="F33" s="7"/>
    </row>
    <row r="34" spans="3:6" s="31" customFormat="1" ht="12.75">
      <c r="C34" s="32"/>
      <c r="D34" s="7"/>
      <c r="E34" s="33"/>
      <c r="F34" s="7"/>
    </row>
    <row r="35" spans="3:6" s="31" customFormat="1" ht="12.75">
      <c r="C35" s="32"/>
      <c r="D35" s="7"/>
      <c r="E35" s="33"/>
      <c r="F35" s="7"/>
    </row>
    <row r="36" spans="3:6" ht="12.75">
      <c r="C36" s="3"/>
      <c r="D36" s="1"/>
      <c r="E36" s="8"/>
      <c r="F36" s="7"/>
    </row>
    <row r="37" spans="3:6" ht="12.75">
      <c r="C37" s="3"/>
      <c r="D37" s="1"/>
      <c r="E37" s="8"/>
      <c r="F37" s="7"/>
    </row>
    <row r="38" spans="2:3" ht="12.75">
      <c r="B38" t="s">
        <v>3</v>
      </c>
      <c r="C38">
        <v>0.82</v>
      </c>
    </row>
    <row r="39" spans="2:3" ht="12.75">
      <c r="B39" t="s">
        <v>11</v>
      </c>
      <c r="C39">
        <v>0.2</v>
      </c>
    </row>
    <row r="40" spans="2:3" ht="12.75">
      <c r="B40" t="s">
        <v>24</v>
      </c>
      <c r="C40">
        <v>0.5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2" shapeId="12929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Ramoni</dc:creator>
  <cp:keywords/>
  <dc:description/>
  <cp:lastModifiedBy>Prof Josefa Ramoni</cp:lastModifiedBy>
  <cp:lastPrinted>2002-11-27T19:10:38Z</cp:lastPrinted>
  <dcterms:created xsi:type="dcterms:W3CDTF">2002-11-27T15:59:27Z</dcterms:created>
  <dcterms:modified xsi:type="dcterms:W3CDTF">2013-10-31T16:02:39Z</dcterms:modified>
  <cp:category/>
  <cp:version/>
  <cp:contentType/>
  <cp:contentStatus/>
</cp:coreProperties>
</file>