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4"/>
  </bookViews>
  <sheets>
    <sheet name="DATOS" sheetId="1" r:id="rId1"/>
    <sheet name="Hoja de datos Sin Sismo" sheetId="2" r:id="rId2"/>
    <sheet name="Bishop modificado" sheetId="3" r:id="rId3"/>
    <sheet name="Bishop modificado 2da ITERACIÓN" sheetId="4" r:id="rId4"/>
    <sheet name="Hoja de datos con Sismo" sheetId="5" r:id="rId5"/>
    <sheet name="Circulo Sueco" sheetId="6" r:id="rId6"/>
    <sheet name="Circulo Sueco 2da iteracion" sheetId="7" r:id="rId7"/>
    <sheet name="Bishop modificado blanco" sheetId="8" r:id="rId8"/>
    <sheet name="Circulo Sueco blanco" sheetId="9" r:id="rId9"/>
    <sheet name="Hoja de datos bishop blanco" sheetId="10" r:id="rId10"/>
    <sheet name="Hoja de datos circulo blanco" sheetId="11" r:id="rId11"/>
  </sheets>
  <definedNames>
    <definedName name="solver_adj" localSheetId="3" hidden="1">'Bishop modificado 2da ITERACIÓN'!$B$3</definedName>
    <definedName name="solver_adj" localSheetId="5" hidden="1">'Circulo Sueco'!$B$3</definedName>
    <definedName name="solver_adj" localSheetId="6" hidden="1">'Circulo Sueco 2da iteracion'!$B$3</definedName>
    <definedName name="solver_adj" localSheetId="8" hidden="1">'Circulo Sueco blanco'!$B$3</definedName>
    <definedName name="solver_cvg" localSheetId="3" hidden="1">0.0001</definedName>
    <definedName name="solver_cvg" localSheetId="5" hidden="1">0.0001</definedName>
    <definedName name="solver_cvg" localSheetId="6" hidden="1">0.0001</definedName>
    <definedName name="solver_cvg" localSheetId="8" hidden="1">0.0001</definedName>
    <definedName name="solver_drv" localSheetId="3" hidden="1">1</definedName>
    <definedName name="solver_drv" localSheetId="5" hidden="1">1</definedName>
    <definedName name="solver_drv" localSheetId="6" hidden="1">1</definedName>
    <definedName name="solver_drv" localSheetId="8" hidden="1">1</definedName>
    <definedName name="solver_est" localSheetId="3" hidden="1">1</definedName>
    <definedName name="solver_est" localSheetId="5" hidden="1">1</definedName>
    <definedName name="solver_est" localSheetId="6" hidden="1">1</definedName>
    <definedName name="solver_est" localSheetId="8" hidden="1">1</definedName>
    <definedName name="solver_itr" localSheetId="3" hidden="1">100</definedName>
    <definedName name="solver_itr" localSheetId="5" hidden="1">100</definedName>
    <definedName name="solver_itr" localSheetId="6" hidden="1">100</definedName>
    <definedName name="solver_itr" localSheetId="8" hidden="1">100</definedName>
    <definedName name="solver_lin" localSheetId="3" hidden="1">2</definedName>
    <definedName name="solver_lin" localSheetId="5" hidden="1">2</definedName>
    <definedName name="solver_lin" localSheetId="6" hidden="1">2</definedName>
    <definedName name="solver_lin" localSheetId="8" hidden="1">2</definedName>
    <definedName name="solver_neg" localSheetId="3" hidden="1">2</definedName>
    <definedName name="solver_neg" localSheetId="5" hidden="1">2</definedName>
    <definedName name="solver_neg" localSheetId="6" hidden="1">2</definedName>
    <definedName name="solver_neg" localSheetId="8" hidden="1">2</definedName>
    <definedName name="solver_num" localSheetId="3" hidden="1">0</definedName>
    <definedName name="solver_num" localSheetId="5" hidden="1">0</definedName>
    <definedName name="solver_num" localSheetId="6" hidden="1">0</definedName>
    <definedName name="solver_num" localSheetId="8" hidden="1">0</definedName>
    <definedName name="solver_nwt" localSheetId="3" hidden="1">1</definedName>
    <definedName name="solver_nwt" localSheetId="5" hidden="1">1</definedName>
    <definedName name="solver_nwt" localSheetId="6" hidden="1">1</definedName>
    <definedName name="solver_nwt" localSheetId="8" hidden="1">1</definedName>
    <definedName name="solver_opt" localSheetId="3" hidden="1">'Bishop modificado 2da ITERACIÓN'!$J$16</definedName>
    <definedName name="solver_opt" localSheetId="5" hidden="1">'Circulo Sueco'!$P$16</definedName>
    <definedName name="solver_opt" localSheetId="6" hidden="1">'Circulo Sueco 2da iteracion'!$U$14</definedName>
    <definedName name="solver_opt" localSheetId="8" hidden="1">'Circulo Sueco blanco'!$O$19</definedName>
    <definedName name="solver_pre" localSheetId="3" hidden="1">0.000001</definedName>
    <definedName name="solver_pre" localSheetId="5" hidden="1">0.000001</definedName>
    <definedName name="solver_pre" localSheetId="6" hidden="1">0.000001</definedName>
    <definedName name="solver_pre" localSheetId="8" hidden="1">0.000001</definedName>
    <definedName name="solver_scl" localSheetId="3" hidden="1">2</definedName>
    <definedName name="solver_scl" localSheetId="5" hidden="1">2</definedName>
    <definedName name="solver_scl" localSheetId="6" hidden="1">2</definedName>
    <definedName name="solver_scl" localSheetId="8" hidden="1">2</definedName>
    <definedName name="solver_sho" localSheetId="3" hidden="1">2</definedName>
    <definedName name="solver_sho" localSheetId="5" hidden="1">2</definedName>
    <definedName name="solver_sho" localSheetId="6" hidden="1">2</definedName>
    <definedName name="solver_sho" localSheetId="8" hidden="1">2</definedName>
    <definedName name="solver_tim" localSheetId="3" hidden="1">100</definedName>
    <definedName name="solver_tim" localSheetId="5" hidden="1">100</definedName>
    <definedName name="solver_tim" localSheetId="6" hidden="1">100</definedName>
    <definedName name="solver_tim" localSheetId="8" hidden="1">100</definedName>
    <definedName name="solver_tol" localSheetId="3" hidden="1">0.05</definedName>
    <definedName name="solver_tol" localSheetId="5" hidden="1">0.05</definedName>
    <definedName name="solver_tol" localSheetId="6" hidden="1">0.05</definedName>
    <definedName name="solver_tol" localSheetId="8" hidden="1">0.05</definedName>
    <definedName name="solver_typ" localSheetId="3" hidden="1">2</definedName>
    <definedName name="solver_typ" localSheetId="5" hidden="1">2</definedName>
    <definedName name="solver_typ" localSheetId="6" hidden="1">3</definedName>
    <definedName name="solver_typ" localSheetId="8" hidden="1">2</definedName>
    <definedName name="solver_val" localSheetId="3" hidden="1">1</definedName>
    <definedName name="solver_val" localSheetId="5" hidden="1">1</definedName>
    <definedName name="solver_val" localSheetId="6" hidden="1">0</definedName>
    <definedName name="solver_val" localSheetId="8" hidden="1">1</definedName>
  </definedNames>
  <calcPr fullCalcOnLoad="1"/>
</workbook>
</file>

<file path=xl/sharedStrings.xml><?xml version="1.0" encoding="utf-8"?>
<sst xmlns="http://schemas.openxmlformats.org/spreadsheetml/2006/main" count="282" uniqueCount="75">
  <si>
    <t>DOVELA</t>
  </si>
  <si>
    <t>Yd (m)</t>
  </si>
  <si>
    <t>Yi (m)</t>
  </si>
  <si>
    <r>
      <rPr>
        <b/>
        <sz val="11"/>
        <color indexed="8"/>
        <rFont val="Symbol"/>
        <family val="1"/>
      </rPr>
      <t>g</t>
    </r>
    <r>
      <rPr>
        <b/>
        <sz val="11"/>
        <color indexed="8"/>
        <rFont val="Calibri"/>
        <family val="2"/>
      </rPr>
      <t>s (ton/m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)</t>
    </r>
  </si>
  <si>
    <t>W (ton/m)</t>
  </si>
  <si>
    <t>hi (m)</t>
  </si>
  <si>
    <t>hd (m)</t>
  </si>
  <si>
    <t>Ui (ton/m)</t>
  </si>
  <si>
    <t>Ud (ton/m)</t>
  </si>
  <si>
    <t>Ub (ton/m)</t>
  </si>
  <si>
    <t>TERRAPLÉN</t>
  </si>
  <si>
    <t>FUNDACIÓN</t>
  </si>
  <si>
    <r>
      <t>Cs (ton/m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</si>
  <si>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r>
      <t>C</t>
    </r>
    <r>
      <rPr>
        <b/>
        <vertAlign val="subscript"/>
        <sz val="11"/>
        <color indexed="8"/>
        <rFont val="Calibri"/>
        <family val="2"/>
      </rPr>
      <t>R</t>
    </r>
    <r>
      <rPr>
        <b/>
        <sz val="11"/>
        <color indexed="8"/>
        <rFont val="Calibri"/>
        <family val="2"/>
      </rPr>
      <t xml:space="preserve"> (ton/m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</si>
  <si>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r>
      <t>C</t>
    </r>
    <r>
      <rPr>
        <b/>
        <vertAlign val="subscript"/>
        <sz val="11"/>
        <color indexed="8"/>
        <rFont val="Calibri"/>
        <family val="2"/>
      </rPr>
      <t>Q</t>
    </r>
    <r>
      <rPr>
        <b/>
        <sz val="11"/>
        <color indexed="8"/>
        <rFont val="Calibri"/>
        <family val="2"/>
      </rPr>
      <t xml:space="preserve"> (ton/m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</si>
  <si>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r>
      <rPr>
        <b/>
        <sz val="11"/>
        <color indexed="8"/>
        <rFont val="Symbol"/>
        <family val="1"/>
      </rPr>
      <t>F</t>
    </r>
    <r>
      <rPr>
        <b/>
        <vertAlign val="subscript"/>
        <sz val="11"/>
        <color indexed="8"/>
        <rFont val="Calibri"/>
        <family val="2"/>
      </rPr>
      <t xml:space="preserve">S </t>
    </r>
    <r>
      <rPr>
        <b/>
        <sz val="11"/>
        <color indexed="8"/>
        <rFont val="Calibri"/>
        <family val="2"/>
      </rPr>
      <t>(º)</t>
    </r>
  </si>
  <si>
    <r>
      <rPr>
        <b/>
        <sz val="11"/>
        <color indexed="8"/>
        <rFont val="Symbol"/>
        <family val="1"/>
      </rPr>
      <t>F</t>
    </r>
    <r>
      <rPr>
        <b/>
        <vertAlign val="subscript"/>
        <sz val="11"/>
        <color indexed="8"/>
        <rFont val="Calibri"/>
        <family val="2"/>
      </rPr>
      <t xml:space="preserve">R </t>
    </r>
    <r>
      <rPr>
        <b/>
        <sz val="11"/>
        <color indexed="8"/>
        <rFont val="Calibri"/>
        <family val="2"/>
      </rPr>
      <t>(º)</t>
    </r>
  </si>
  <si>
    <r>
      <rPr>
        <b/>
        <sz val="11"/>
        <color indexed="8"/>
        <rFont val="Symbol"/>
        <family val="1"/>
      </rPr>
      <t>F</t>
    </r>
    <r>
      <rPr>
        <b/>
        <vertAlign val="subscript"/>
        <sz val="11"/>
        <color indexed="8"/>
        <rFont val="Calibri"/>
        <family val="2"/>
      </rPr>
      <t xml:space="preserve">Q </t>
    </r>
    <r>
      <rPr>
        <b/>
        <sz val="11"/>
        <color indexed="8"/>
        <rFont val="Calibri"/>
        <family val="2"/>
      </rPr>
      <t>(º)</t>
    </r>
  </si>
  <si>
    <t>MÉTODO DE BISHOP MODIFICADO (CASO EMBALSE LLENO)</t>
  </si>
  <si>
    <t>ENSAYO</t>
  </si>
  <si>
    <t>SUPUESTO</t>
  </si>
  <si>
    <t>REAL</t>
  </si>
  <si>
    <t>S</t>
  </si>
  <si>
    <t>Ni (ton/m)</t>
  </si>
  <si>
    <t>Ubi (ton/m)</t>
  </si>
  <si>
    <t>Wi (ton/m)</t>
  </si>
  <si>
    <t>SUMATORIA</t>
  </si>
  <si>
    <t>MÉTODO DE BISHOP MODIFICADO (CASO EMBALSE LLENO) 2DA ITERACIÓN</t>
  </si>
  <si>
    <t>Fs (ton/m)</t>
  </si>
  <si>
    <r>
      <rPr>
        <b/>
        <sz val="10"/>
        <color indexed="8"/>
        <rFont val="Symbol"/>
        <family val="1"/>
      </rPr>
      <t>D</t>
    </r>
    <r>
      <rPr>
        <b/>
        <sz val="10"/>
        <color indexed="8"/>
        <rFont val="Calibri"/>
        <family val="2"/>
      </rPr>
      <t>X (m)</t>
    </r>
  </si>
  <si>
    <r>
      <t>Volumen (m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)</t>
    </r>
  </si>
  <si>
    <r>
      <rPr>
        <b/>
        <sz val="10"/>
        <color indexed="8"/>
        <rFont val="Symbol"/>
        <family val="1"/>
      </rPr>
      <t>g</t>
    </r>
    <r>
      <rPr>
        <b/>
        <sz val="10"/>
        <color indexed="8"/>
        <rFont val="Calibri"/>
        <family val="2"/>
      </rPr>
      <t>s (ton/m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)</t>
    </r>
  </si>
  <si>
    <r>
      <rPr>
        <b/>
        <sz val="10"/>
        <color indexed="8"/>
        <rFont val="Symbol"/>
        <family val="1"/>
      </rPr>
      <t>q</t>
    </r>
    <r>
      <rPr>
        <b/>
        <sz val="10"/>
        <color indexed="8"/>
        <rFont val="Calibri"/>
        <family val="2"/>
      </rPr>
      <t xml:space="preserve"> (º)</t>
    </r>
  </si>
  <si>
    <r>
      <rPr>
        <b/>
        <sz val="10"/>
        <color indexed="8"/>
        <rFont val="Symbol"/>
        <family val="1"/>
      </rPr>
      <t>D</t>
    </r>
    <r>
      <rPr>
        <b/>
        <sz val="10"/>
        <color indexed="8"/>
        <rFont val="Calibri"/>
        <family val="2"/>
      </rPr>
      <t>Li (m)</t>
    </r>
  </si>
  <si>
    <r>
      <rPr>
        <b/>
        <sz val="10"/>
        <color indexed="8"/>
        <rFont val="Symbol"/>
        <family val="1"/>
      </rPr>
      <t>s</t>
    </r>
    <r>
      <rPr>
        <b/>
        <sz val="10"/>
        <color indexed="8"/>
        <rFont val="Calibri"/>
        <family val="2"/>
      </rPr>
      <t>cr (ton/m</t>
    </r>
    <r>
      <rPr>
        <b/>
        <vertAlign val="super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)</t>
    </r>
  </si>
  <si>
    <r>
      <rPr>
        <b/>
        <sz val="9"/>
        <color indexed="8"/>
        <rFont val="Symbol"/>
        <family val="1"/>
      </rPr>
      <t>qi</t>
    </r>
    <r>
      <rPr>
        <b/>
        <sz val="9"/>
        <color indexed="8"/>
        <rFont val="Calibri"/>
        <family val="2"/>
      </rPr>
      <t xml:space="preserve"> (º)</t>
    </r>
  </si>
  <si>
    <r>
      <t>Ci (ton/m</t>
    </r>
    <r>
      <rPr>
        <b/>
        <vertAlign val="superscript"/>
        <sz val="9"/>
        <color indexed="8"/>
        <rFont val="Calibri"/>
        <family val="2"/>
      </rPr>
      <t>2</t>
    </r>
    <r>
      <rPr>
        <b/>
        <sz val="9"/>
        <color indexed="8"/>
        <rFont val="Calibri"/>
        <family val="2"/>
      </rPr>
      <t>)</t>
    </r>
  </si>
  <si>
    <r>
      <rPr>
        <b/>
        <sz val="9"/>
        <color indexed="8"/>
        <rFont val="Symbol"/>
        <family val="1"/>
      </rPr>
      <t>Fi</t>
    </r>
    <r>
      <rPr>
        <b/>
        <vertAlign val="subscript"/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(º)</t>
    </r>
  </si>
  <si>
    <r>
      <rPr>
        <b/>
        <sz val="9"/>
        <color indexed="8"/>
        <rFont val="Symbol"/>
        <family val="1"/>
      </rPr>
      <t>D</t>
    </r>
    <r>
      <rPr>
        <b/>
        <sz val="9"/>
        <color indexed="8"/>
        <rFont val="Calibri"/>
        <family val="2"/>
      </rPr>
      <t>Li (m)</t>
    </r>
  </si>
  <si>
    <r>
      <rPr>
        <b/>
        <sz val="9"/>
        <color indexed="8"/>
        <rFont val="Symbol"/>
        <family val="1"/>
      </rPr>
      <t>s</t>
    </r>
    <r>
      <rPr>
        <b/>
        <sz val="9"/>
        <color indexed="8"/>
        <rFont val="Calibri"/>
        <family val="2"/>
      </rPr>
      <t>act (ton/m</t>
    </r>
    <r>
      <rPr>
        <b/>
        <vertAlign val="superscript"/>
        <sz val="9"/>
        <color indexed="8"/>
        <rFont val="Calibri"/>
        <family val="2"/>
      </rPr>
      <t>2</t>
    </r>
    <r>
      <rPr>
        <b/>
        <sz val="9"/>
        <color indexed="8"/>
        <rFont val="Calibri"/>
        <family val="2"/>
      </rPr>
      <t>)</t>
    </r>
  </si>
  <si>
    <r>
      <t>FS</t>
    </r>
    <r>
      <rPr>
        <vertAlign val="subscript"/>
        <sz val="10"/>
        <color indexed="8"/>
        <rFont val="Calibri"/>
        <family val="2"/>
      </rPr>
      <t>SUPUESTO</t>
    </r>
  </si>
  <si>
    <r>
      <rPr>
        <b/>
        <sz val="10"/>
        <color indexed="8"/>
        <rFont val="Symbol"/>
        <family val="1"/>
      </rPr>
      <t>qi</t>
    </r>
    <r>
      <rPr>
        <b/>
        <sz val="10"/>
        <color indexed="8"/>
        <rFont val="Calibri"/>
        <family val="2"/>
      </rPr>
      <t xml:space="preserve"> (º)</t>
    </r>
  </si>
  <si>
    <r>
      <t>Ci (ton/m</t>
    </r>
    <r>
      <rPr>
        <b/>
        <vertAlign val="super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)</t>
    </r>
  </si>
  <si>
    <r>
      <rPr>
        <b/>
        <sz val="10"/>
        <color indexed="8"/>
        <rFont val="Symbol"/>
        <family val="1"/>
      </rPr>
      <t>Fi</t>
    </r>
    <r>
      <rPr>
        <b/>
        <vertAlign val="subscript"/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(º)</t>
    </r>
  </si>
  <si>
    <r>
      <t>M</t>
    </r>
    <r>
      <rPr>
        <b/>
        <sz val="10"/>
        <color indexed="8"/>
        <rFont val="Symbol"/>
        <family val="1"/>
      </rPr>
      <t>q</t>
    </r>
    <r>
      <rPr>
        <b/>
        <sz val="10"/>
        <color indexed="8"/>
        <rFont val="Calibri"/>
        <family val="2"/>
      </rPr>
      <t>i</t>
    </r>
  </si>
  <si>
    <r>
      <rPr>
        <b/>
        <sz val="10"/>
        <color indexed="8"/>
        <rFont val="Symbol"/>
        <family val="1"/>
      </rPr>
      <t>s</t>
    </r>
    <r>
      <rPr>
        <b/>
        <sz val="10"/>
        <color indexed="8"/>
        <rFont val="Calibri"/>
        <family val="2"/>
      </rPr>
      <t>act (ton/m</t>
    </r>
    <r>
      <rPr>
        <b/>
        <vertAlign val="super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)</t>
    </r>
  </si>
  <si>
    <r>
      <t>Ci</t>
    </r>
    <r>
      <rPr>
        <b/>
        <sz val="10"/>
        <color indexed="8"/>
        <rFont val="Symbol"/>
        <family val="1"/>
      </rPr>
      <t>D</t>
    </r>
    <r>
      <rPr>
        <b/>
        <sz val="10"/>
        <color indexed="8"/>
        <rFont val="Calibri"/>
        <family val="2"/>
      </rPr>
      <t>Li</t>
    </r>
  </si>
  <si>
    <r>
      <t>Nitg</t>
    </r>
    <r>
      <rPr>
        <b/>
        <sz val="10"/>
        <color indexed="8"/>
        <rFont val="Symbol"/>
        <family val="1"/>
      </rPr>
      <t>q</t>
    </r>
    <r>
      <rPr>
        <b/>
        <sz val="10"/>
        <color indexed="8"/>
        <rFont val="Calibri"/>
        <family val="2"/>
      </rPr>
      <t>i</t>
    </r>
  </si>
  <si>
    <r>
      <t>Wisen</t>
    </r>
    <r>
      <rPr>
        <b/>
        <sz val="10"/>
        <color indexed="8"/>
        <rFont val="Symbol"/>
        <family val="1"/>
      </rPr>
      <t>q</t>
    </r>
    <r>
      <rPr>
        <b/>
        <sz val="10"/>
        <color indexed="8"/>
        <rFont val="Calibri"/>
        <family val="2"/>
      </rPr>
      <t>i</t>
    </r>
  </si>
  <si>
    <r>
      <t>FS</t>
    </r>
    <r>
      <rPr>
        <b/>
        <vertAlign val="subscript"/>
        <sz val="10"/>
        <color indexed="8"/>
        <rFont val="Calibri"/>
        <family val="2"/>
      </rPr>
      <t>CALCULADO</t>
    </r>
  </si>
  <si>
    <r>
      <rPr>
        <b/>
        <sz val="10"/>
        <color indexed="8"/>
        <rFont val="Symbol"/>
        <family val="1"/>
      </rPr>
      <t>g</t>
    </r>
    <r>
      <rPr>
        <b/>
        <sz val="10"/>
        <color indexed="8"/>
        <rFont val="Calibri"/>
        <family val="2"/>
      </rPr>
      <t>s' (ton/m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)</t>
    </r>
  </si>
  <si>
    <r>
      <t>W</t>
    </r>
    <r>
      <rPr>
        <b/>
        <vertAlign val="subscript"/>
        <sz val="10"/>
        <color indexed="8"/>
        <rFont val="Calibri"/>
        <family val="2"/>
      </rPr>
      <t>SAT</t>
    </r>
    <r>
      <rPr>
        <b/>
        <sz val="10"/>
        <color indexed="8"/>
        <rFont val="Calibri"/>
        <family val="2"/>
      </rPr>
      <t xml:space="preserve"> (ton/m)</t>
    </r>
  </si>
  <si>
    <r>
      <t>FACTOR DE SISMO (</t>
    </r>
    <r>
      <rPr>
        <sz val="10"/>
        <color indexed="8"/>
        <rFont val="Symbol"/>
        <family val="1"/>
      </rPr>
      <t>y</t>
    </r>
    <r>
      <rPr>
        <sz val="10"/>
        <color indexed="8"/>
        <rFont val="Calibri"/>
        <family val="2"/>
      </rPr>
      <t>)</t>
    </r>
  </si>
  <si>
    <t>Ui</t>
  </si>
  <si>
    <t>Ud</t>
  </si>
  <si>
    <t>Ub</t>
  </si>
  <si>
    <r>
      <t>V (m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)</t>
    </r>
  </si>
  <si>
    <r>
      <rPr>
        <b/>
        <sz val="10"/>
        <color indexed="8"/>
        <rFont val="Symbol"/>
        <family val="1"/>
      </rPr>
      <t>g</t>
    </r>
    <r>
      <rPr>
        <b/>
        <sz val="10"/>
        <color indexed="8"/>
        <rFont val="Calibri"/>
        <family val="2"/>
      </rPr>
      <t xml:space="preserve">s </t>
    </r>
  </si>
  <si>
    <t>MÉTODO DE CÍRCULO SUECO MODIFICADO (CASO EMBALSE LLENO)</t>
  </si>
  <si>
    <t>Cdi (ton/m2)</t>
  </si>
  <si>
    <t>Udi (ton/m)</t>
  </si>
  <si>
    <t>Uii (ton/m)</t>
  </si>
  <si>
    <t>Fsi (ton/m)</t>
  </si>
  <si>
    <t>Fdi (ton/m)</t>
  </si>
  <si>
    <t>Ei</t>
  </si>
  <si>
    <t>a</t>
  </si>
  <si>
    <t>SUP</t>
  </si>
  <si>
    <r>
      <rPr>
        <b/>
        <sz val="9"/>
        <color indexed="8"/>
        <rFont val="Symbol"/>
        <family val="1"/>
      </rPr>
      <t>F</t>
    </r>
    <r>
      <rPr>
        <b/>
        <sz val="9"/>
        <color indexed="8"/>
        <rFont val="Calibri"/>
        <family val="2"/>
      </rPr>
      <t>di (º)</t>
    </r>
  </si>
  <si>
    <r>
      <rPr>
        <b/>
        <sz val="9"/>
        <color indexed="8"/>
        <rFont val="Symbol"/>
        <family val="1"/>
      </rPr>
      <t>b</t>
    </r>
    <r>
      <rPr>
        <b/>
        <sz val="9"/>
        <color indexed="8"/>
        <rFont val="Calibri"/>
        <family val="2"/>
      </rPr>
      <t>i (º)</t>
    </r>
  </si>
  <si>
    <r>
      <rPr>
        <b/>
        <sz val="9"/>
        <color indexed="8"/>
        <rFont val="Symbol"/>
        <family val="1"/>
      </rPr>
      <t>s</t>
    </r>
    <r>
      <rPr>
        <b/>
        <sz val="9"/>
        <color indexed="8"/>
        <rFont val="Calibri"/>
        <family val="2"/>
      </rPr>
      <t>cr</t>
    </r>
  </si>
  <si>
    <t>MÉTODO DE BISHOP MODIFICADO</t>
  </si>
  <si>
    <t>MÉTODO DE CÍRCULO SUECO MODIFICADO</t>
  </si>
  <si>
    <t>(R+S)/2</t>
  </si>
  <si>
    <r>
      <rPr>
        <b/>
        <sz val="9"/>
        <color indexed="8"/>
        <rFont val="Symbol"/>
        <family val="1"/>
      </rPr>
      <t>Fi</t>
    </r>
    <r>
      <rPr>
        <b/>
        <vertAlign val="subscript"/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(rad)</t>
    </r>
  </si>
  <si>
    <r>
      <rPr>
        <b/>
        <sz val="10"/>
        <color indexed="8"/>
        <rFont val="Symbol"/>
        <family val="1"/>
      </rPr>
      <t>g</t>
    </r>
    <r>
      <rPr>
        <b/>
        <sz val="10"/>
        <color indexed="8"/>
        <rFont val="Calibri"/>
        <family val="2"/>
      </rPr>
      <t>sat (ton/m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</si>
</sst>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Symbol"/>
      <family val="1"/>
    </font>
    <font>
      <b/>
      <vertAlign val="super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0"/>
      <color indexed="8"/>
      <name val="Symbol"/>
      <family val="1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Symbol"/>
      <family val="1"/>
    </font>
    <font>
      <b/>
      <vertAlign val="superscript"/>
      <sz val="9"/>
      <color indexed="8"/>
      <name val="Calibri"/>
      <family val="2"/>
    </font>
    <font>
      <b/>
      <vertAlign val="subscript"/>
      <sz val="9"/>
      <color indexed="8"/>
      <name val="Calibri"/>
      <family val="2"/>
    </font>
    <font>
      <vertAlign val="subscript"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sz val="10"/>
      <color indexed="8"/>
      <name val="Symbol"/>
      <family val="1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Symbol"/>
      <family val="1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2" fontId="52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3" borderId="0" xfId="0" applyFont="1" applyFill="1" applyAlignment="1">
      <alignment horizontal="right"/>
    </xf>
    <xf numFmtId="2" fontId="51" fillId="33" borderId="0" xfId="0" applyNumberFormat="1" applyFont="1" applyFill="1" applyAlignment="1">
      <alignment horizontal="center"/>
    </xf>
    <xf numFmtId="0" fontId="51" fillId="0" borderId="10" xfId="0" applyFont="1" applyBorder="1" applyAlignment="1">
      <alignment horizontal="center"/>
    </xf>
    <xf numFmtId="164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/>
    </xf>
    <xf numFmtId="164" fontId="52" fillId="0" borderId="10" xfId="0" applyNumberFormat="1" applyFont="1" applyBorder="1" applyAlignment="1">
      <alignment/>
    </xf>
    <xf numFmtId="0" fontId="51" fillId="0" borderId="10" xfId="0" applyFont="1" applyBorder="1" applyAlignment="1">
      <alignment horizontal="center" wrapText="1"/>
    </xf>
    <xf numFmtId="0" fontId="52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54" fillId="0" borderId="0" xfId="0" applyFont="1" applyAlignment="1">
      <alignment horizontal="right"/>
    </xf>
    <xf numFmtId="2" fontId="51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right"/>
    </xf>
    <xf numFmtId="0" fontId="55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51" fillId="0" borderId="1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164" fontId="52" fillId="0" borderId="0" xfId="0" applyNumberFormat="1" applyFont="1" applyAlignment="1">
      <alignment horizontal="center"/>
    </xf>
    <xf numFmtId="0" fontId="51" fillId="33" borderId="0" xfId="0" applyFont="1" applyFill="1" applyAlignment="1">
      <alignment horizontal="center"/>
    </xf>
    <xf numFmtId="0" fontId="51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11.421875" style="2" customWidth="1"/>
    <col min="2" max="2" width="11.00390625" style="3" bestFit="1" customWidth="1"/>
    <col min="3" max="3" width="11.8515625" style="3" bestFit="1" customWidth="1"/>
  </cols>
  <sheetData>
    <row r="1" spans="1:3" s="1" customFormat="1" ht="15">
      <c r="A1" s="4"/>
      <c r="B1" s="4" t="s">
        <v>10</v>
      </c>
      <c r="C1" s="4" t="s">
        <v>11</v>
      </c>
    </row>
    <row r="2" spans="1:3" ht="17.25">
      <c r="A2" s="4" t="s">
        <v>3</v>
      </c>
      <c r="B2" s="5">
        <v>2.2</v>
      </c>
      <c r="C2" s="5">
        <v>2.3</v>
      </c>
    </row>
    <row r="3" spans="1:3" ht="17.25">
      <c r="A3" s="4" t="s">
        <v>12</v>
      </c>
      <c r="B3" s="5">
        <v>0</v>
      </c>
      <c r="C3" s="5">
        <v>0</v>
      </c>
    </row>
    <row r="4" spans="1:3" ht="18">
      <c r="A4" s="4" t="s">
        <v>15</v>
      </c>
      <c r="B4" s="5">
        <v>30</v>
      </c>
      <c r="C4" s="5">
        <v>35</v>
      </c>
    </row>
    <row r="5" spans="1:3" ht="18.75">
      <c r="A5" s="4" t="s">
        <v>13</v>
      </c>
      <c r="B5" s="5">
        <v>4.1</v>
      </c>
      <c r="C5" s="5">
        <v>4.5</v>
      </c>
    </row>
    <row r="6" spans="1:3" ht="18">
      <c r="A6" s="4" t="s">
        <v>16</v>
      </c>
      <c r="B6" s="5">
        <v>22</v>
      </c>
      <c r="C6" s="5">
        <v>27</v>
      </c>
    </row>
    <row r="7" spans="1:3" ht="18.75">
      <c r="A7" s="4" t="s">
        <v>14</v>
      </c>
      <c r="B7" s="5">
        <v>6.9</v>
      </c>
      <c r="C7" s="5">
        <v>7.2</v>
      </c>
    </row>
    <row r="8" spans="1:3" ht="18">
      <c r="A8" s="4" t="s">
        <v>17</v>
      </c>
      <c r="B8" s="5">
        <v>10</v>
      </c>
      <c r="C8" s="5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E13" sqref="E13"/>
    </sheetView>
  </sheetViews>
  <sheetFormatPr defaultColWidth="11.421875" defaultRowHeight="15"/>
  <cols>
    <col min="1" max="1" width="7.421875" style="3" customWidth="1"/>
    <col min="2" max="2" width="6.421875" style="3" bestFit="1" customWidth="1"/>
    <col min="3" max="3" width="5.57421875" style="3" bestFit="1" customWidth="1"/>
    <col min="4" max="4" width="6.140625" style="3" bestFit="1" customWidth="1"/>
    <col min="5" max="5" width="12.00390625" style="3" bestFit="1" customWidth="1"/>
    <col min="6" max="6" width="10.00390625" style="3" bestFit="1" customWidth="1"/>
    <col min="7" max="7" width="9.421875" style="3" bestFit="1" customWidth="1"/>
    <col min="8" max="8" width="5.00390625" style="3" bestFit="1" customWidth="1"/>
    <col min="9" max="9" width="5.57421875" style="3" bestFit="1" customWidth="1"/>
    <col min="10" max="10" width="6.140625" style="3" bestFit="1" customWidth="1"/>
    <col min="11" max="11" width="6.7109375" style="3" bestFit="1" customWidth="1"/>
    <col min="12" max="12" width="9.28125" style="3" bestFit="1" customWidth="1"/>
    <col min="13" max="14" width="9.8515625" style="3" bestFit="1" customWidth="1"/>
    <col min="15" max="15" width="11.00390625" style="3" bestFit="1" customWidth="1"/>
  </cols>
  <sheetData>
    <row r="1" spans="1:15" s="7" customFormat="1" ht="15">
      <c r="A1" s="6">
        <v>1</v>
      </c>
      <c r="B1" s="6">
        <v>2</v>
      </c>
      <c r="C1" s="6">
        <v>3</v>
      </c>
      <c r="D1" s="6">
        <v>4</v>
      </c>
      <c r="E1" s="6">
        <v>5</v>
      </c>
      <c r="F1" s="6">
        <v>6</v>
      </c>
      <c r="G1" s="6">
        <v>7</v>
      </c>
      <c r="H1" s="6">
        <v>8</v>
      </c>
      <c r="I1" s="6">
        <v>9</v>
      </c>
      <c r="J1" s="6">
        <v>10</v>
      </c>
      <c r="K1" s="6">
        <v>11</v>
      </c>
      <c r="L1" s="6">
        <v>12</v>
      </c>
      <c r="M1" s="6">
        <v>13</v>
      </c>
      <c r="N1" s="6">
        <v>14</v>
      </c>
      <c r="O1" s="6">
        <v>15</v>
      </c>
    </row>
    <row r="2" spans="1:15" s="9" customFormat="1" ht="15">
      <c r="A2" s="36" t="s">
        <v>0</v>
      </c>
      <c r="B2" s="36" t="s">
        <v>29</v>
      </c>
      <c r="C2" s="36" t="s">
        <v>2</v>
      </c>
      <c r="D2" s="36" t="s">
        <v>1</v>
      </c>
      <c r="E2" s="36" t="s">
        <v>30</v>
      </c>
      <c r="F2" s="36" t="s">
        <v>31</v>
      </c>
      <c r="G2" s="36" t="s">
        <v>4</v>
      </c>
      <c r="H2" s="36" t="s">
        <v>32</v>
      </c>
      <c r="I2" s="36" t="s">
        <v>5</v>
      </c>
      <c r="J2" s="36" t="s">
        <v>6</v>
      </c>
      <c r="K2" s="36" t="s">
        <v>33</v>
      </c>
      <c r="L2" s="36" t="s">
        <v>7</v>
      </c>
      <c r="M2" s="36" t="s">
        <v>8</v>
      </c>
      <c r="N2" s="36" t="s">
        <v>9</v>
      </c>
      <c r="O2" s="36" t="s">
        <v>34</v>
      </c>
    </row>
    <row r="3" spans="1:15" s="12" customFormat="1" ht="12.75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1"/>
    </row>
    <row r="4" spans="1:15" s="12" customFormat="1" ht="12.75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1"/>
    </row>
    <row r="5" spans="1:15" s="12" customFormat="1" ht="12.75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1"/>
    </row>
    <row r="6" spans="1:15" s="12" customFormat="1" ht="12.75">
      <c r="A6" s="10"/>
      <c r="B6" s="10"/>
      <c r="C6" s="10"/>
      <c r="D6" s="10"/>
      <c r="E6" s="10"/>
      <c r="F6" s="10"/>
      <c r="G6" s="11"/>
      <c r="H6" s="10"/>
      <c r="I6" s="10"/>
      <c r="J6" s="10"/>
      <c r="K6" s="10"/>
      <c r="L6" s="10"/>
      <c r="M6" s="10"/>
      <c r="N6" s="10"/>
      <c r="O6" s="11"/>
    </row>
    <row r="7" spans="1:15" s="12" customFormat="1" ht="12.75">
      <c r="A7" s="10"/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</row>
    <row r="8" spans="1:15" s="12" customFormat="1" ht="12.75">
      <c r="A8" s="10"/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1"/>
    </row>
    <row r="9" spans="1:15" s="12" customFormat="1" ht="12.75">
      <c r="A9" s="10"/>
      <c r="B9" s="10"/>
      <c r="C9" s="10"/>
      <c r="D9" s="10"/>
      <c r="E9" s="10"/>
      <c r="F9" s="10"/>
      <c r="G9" s="11"/>
      <c r="H9" s="10"/>
      <c r="I9" s="10"/>
      <c r="J9" s="10"/>
      <c r="K9" s="10"/>
      <c r="L9" s="10"/>
      <c r="M9" s="10"/>
      <c r="N9" s="10"/>
      <c r="O9" s="10"/>
    </row>
    <row r="10" spans="1:15" s="12" customFormat="1" ht="12.75">
      <c r="A10" s="10"/>
      <c r="B10" s="10"/>
      <c r="C10" s="10"/>
      <c r="D10" s="10"/>
      <c r="E10" s="10"/>
      <c r="F10" s="10"/>
      <c r="G10" s="11"/>
      <c r="H10" s="10"/>
      <c r="I10" s="10"/>
      <c r="J10" s="10"/>
      <c r="K10" s="10"/>
      <c r="L10" s="10"/>
      <c r="M10" s="10"/>
      <c r="N10" s="10"/>
      <c r="O10" s="10"/>
    </row>
    <row r="11" spans="1:15" s="12" customFormat="1" ht="12.75">
      <c r="A11" s="10"/>
      <c r="B11" s="10"/>
      <c r="C11" s="10"/>
      <c r="D11" s="10"/>
      <c r="E11" s="10"/>
      <c r="F11" s="10"/>
      <c r="G11" s="11"/>
      <c r="H11" s="10"/>
      <c r="I11" s="10"/>
      <c r="J11" s="10"/>
      <c r="K11" s="10"/>
      <c r="L11" s="10"/>
      <c r="M11" s="10"/>
      <c r="N11" s="10"/>
      <c r="O11" s="10"/>
    </row>
    <row r="12" spans="1:15" s="12" customFormat="1" ht="12.75">
      <c r="A12" s="10"/>
      <c r="B12" s="10"/>
      <c r="C12" s="10"/>
      <c r="D12" s="10"/>
      <c r="E12" s="10"/>
      <c r="F12" s="10"/>
      <c r="G12" s="11"/>
      <c r="H12" s="10"/>
      <c r="I12" s="10"/>
      <c r="J12" s="10"/>
      <c r="K12" s="10"/>
      <c r="L12" s="10"/>
      <c r="M12" s="10"/>
      <c r="N12" s="10"/>
      <c r="O12" s="10"/>
    </row>
    <row r="13" spans="1:15" s="12" customFormat="1" ht="12.75">
      <c r="A13" s="10"/>
      <c r="B13" s="10"/>
      <c r="C13" s="10"/>
      <c r="D13" s="10"/>
      <c r="E13" s="10"/>
      <c r="F13" s="10"/>
      <c r="G13" s="11"/>
      <c r="H13" s="10"/>
      <c r="I13" s="10"/>
      <c r="J13" s="10"/>
      <c r="K13" s="10"/>
      <c r="L13" s="10"/>
      <c r="M13" s="10"/>
      <c r="N13" s="10"/>
      <c r="O13" s="10"/>
    </row>
    <row r="14" spans="1:15" s="12" customFormat="1" ht="12.75">
      <c r="A14" s="10"/>
      <c r="B14" s="10"/>
      <c r="C14" s="10"/>
      <c r="D14" s="10"/>
      <c r="E14" s="10"/>
      <c r="F14" s="10"/>
      <c r="G14" s="11"/>
      <c r="H14" s="10"/>
      <c r="I14" s="10"/>
      <c r="J14" s="10"/>
      <c r="K14" s="10"/>
      <c r="L14" s="10"/>
      <c r="M14" s="10"/>
      <c r="N14" s="10"/>
      <c r="O14" s="11"/>
    </row>
    <row r="15" spans="1:15" s="12" customFormat="1" ht="12.75">
      <c r="A15" s="10"/>
      <c r="B15" s="10"/>
      <c r="C15" s="10"/>
      <c r="D15" s="10"/>
      <c r="E15" s="10"/>
      <c r="F15" s="10"/>
      <c r="G15" s="11"/>
      <c r="H15" s="10"/>
      <c r="I15" s="10"/>
      <c r="J15" s="10"/>
      <c r="K15" s="10"/>
      <c r="L15" s="10"/>
      <c r="M15" s="10"/>
      <c r="N15" s="10"/>
      <c r="O15" s="10"/>
    </row>
    <row r="16" spans="1:15" s="12" customFormat="1" ht="12.75">
      <c r="A16" s="10"/>
      <c r="B16" s="10"/>
      <c r="C16" s="10"/>
      <c r="D16" s="10"/>
      <c r="E16" s="10"/>
      <c r="F16" s="10"/>
      <c r="G16" s="11"/>
      <c r="H16" s="10"/>
      <c r="I16" s="10"/>
      <c r="J16" s="10"/>
      <c r="K16" s="10"/>
      <c r="L16" s="10"/>
      <c r="M16" s="10"/>
      <c r="N16" s="10"/>
      <c r="O16" s="11"/>
    </row>
    <row r="17" spans="1:15" s="12" customFormat="1" ht="12.75">
      <c r="A17" s="10"/>
      <c r="B17" s="10"/>
      <c r="C17" s="10"/>
      <c r="D17" s="10"/>
      <c r="E17" s="10"/>
      <c r="F17" s="10"/>
      <c r="G17" s="11"/>
      <c r="H17" s="10"/>
      <c r="I17" s="10"/>
      <c r="J17" s="10"/>
      <c r="K17" s="10"/>
      <c r="L17" s="10"/>
      <c r="M17" s="10"/>
      <c r="N17" s="10"/>
      <c r="O17" s="10"/>
    </row>
    <row r="18" spans="1:15" s="12" customFormat="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  <c r="L18" s="10"/>
      <c r="M18" s="10"/>
      <c r="N18" s="10"/>
      <c r="O18" s="10"/>
    </row>
    <row r="19" spans="1:15" s="12" customFormat="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  <c r="L19" s="10"/>
      <c r="M19" s="10"/>
      <c r="N19" s="10"/>
      <c r="O19" s="11"/>
    </row>
    <row r="20" spans="1:15" s="12" customFormat="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</sheetData>
  <sheetProtection/>
  <printOptions horizontalCentered="1"/>
  <pageMargins left="0.4724409448818898" right="0.5118110236220472" top="0.7480314960629921" bottom="0.7480314960629921" header="0.31496062992125984" footer="0.31496062992125984"/>
  <pageSetup horizontalDpi="300" verticalDpi="3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K18" sqref="K18"/>
    </sheetView>
  </sheetViews>
  <sheetFormatPr defaultColWidth="11.421875" defaultRowHeight="15"/>
  <cols>
    <col min="1" max="1" width="7.421875" style="3" bestFit="1" customWidth="1"/>
    <col min="2" max="2" width="6.421875" style="3" bestFit="1" customWidth="1"/>
    <col min="3" max="3" width="5.57421875" style="3" bestFit="1" customWidth="1"/>
    <col min="4" max="4" width="6.140625" style="3" bestFit="1" customWidth="1"/>
    <col min="5" max="5" width="7.7109375" style="3" customWidth="1"/>
    <col min="6" max="6" width="4.421875" style="3" bestFit="1" customWidth="1"/>
    <col min="7" max="7" width="9.421875" style="3" bestFit="1" customWidth="1"/>
    <col min="8" max="8" width="5.00390625" style="3" bestFit="1" customWidth="1"/>
    <col min="9" max="9" width="5.57421875" style="3" bestFit="1" customWidth="1"/>
    <col min="10" max="10" width="6.140625" style="3" bestFit="1" customWidth="1"/>
    <col min="11" max="11" width="6.7109375" style="3" bestFit="1" customWidth="1"/>
    <col min="12" max="14" width="6.00390625" style="3" bestFit="1" customWidth="1"/>
    <col min="15" max="15" width="11.00390625" style="3" bestFit="1" customWidth="1"/>
    <col min="16" max="16" width="7.8515625" style="3" customWidth="1"/>
    <col min="17" max="17" width="7.28125" style="0" customWidth="1"/>
    <col min="18" max="18" width="7.8515625" style="0" customWidth="1"/>
  </cols>
  <sheetData>
    <row r="1" spans="1:16" s="12" customFormat="1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8" s="9" customFormat="1" ht="31.5" customHeight="1">
      <c r="A2" s="21" t="s">
        <v>0</v>
      </c>
      <c r="B2" s="21" t="s">
        <v>29</v>
      </c>
      <c r="C2" s="21" t="s">
        <v>2</v>
      </c>
      <c r="D2" s="21" t="s">
        <v>1</v>
      </c>
      <c r="E2" s="21" t="s">
        <v>56</v>
      </c>
      <c r="F2" s="27" t="s">
        <v>57</v>
      </c>
      <c r="G2" s="21" t="s">
        <v>4</v>
      </c>
      <c r="H2" s="21" t="s">
        <v>32</v>
      </c>
      <c r="I2" s="21" t="s">
        <v>5</v>
      </c>
      <c r="J2" s="21" t="s">
        <v>6</v>
      </c>
      <c r="K2" s="21" t="s">
        <v>33</v>
      </c>
      <c r="L2" s="21" t="s">
        <v>53</v>
      </c>
      <c r="M2" s="21" t="s">
        <v>54</v>
      </c>
      <c r="N2" s="21" t="s">
        <v>55</v>
      </c>
      <c r="O2" s="21" t="s">
        <v>34</v>
      </c>
      <c r="P2" s="25" t="s">
        <v>50</v>
      </c>
      <c r="Q2" s="25" t="s">
        <v>51</v>
      </c>
      <c r="R2" s="25" t="s">
        <v>28</v>
      </c>
    </row>
    <row r="3" spans="1:18" s="12" customFormat="1" ht="12.75">
      <c r="A3" s="10"/>
      <c r="B3" s="10"/>
      <c r="C3" s="10"/>
      <c r="D3" s="10"/>
      <c r="E3" s="10"/>
      <c r="F3" s="11"/>
      <c r="G3" s="11"/>
      <c r="H3" s="10"/>
      <c r="I3" s="10"/>
      <c r="J3" s="10"/>
      <c r="K3" s="10"/>
      <c r="L3" s="10"/>
      <c r="M3" s="10"/>
      <c r="N3" s="10"/>
      <c r="O3" s="11"/>
      <c r="P3" s="11"/>
      <c r="Q3" s="11"/>
      <c r="R3" s="22"/>
    </row>
    <row r="4" spans="1:18" s="12" customFormat="1" ht="12.75">
      <c r="A4" s="10"/>
      <c r="B4" s="10"/>
      <c r="C4" s="10"/>
      <c r="D4" s="10"/>
      <c r="E4" s="10"/>
      <c r="F4" s="11"/>
      <c r="G4" s="11"/>
      <c r="H4" s="10"/>
      <c r="I4" s="10"/>
      <c r="J4" s="10"/>
      <c r="K4" s="10"/>
      <c r="L4" s="10"/>
      <c r="M4" s="10"/>
      <c r="N4" s="10"/>
      <c r="O4" s="11"/>
      <c r="P4" s="11"/>
      <c r="Q4" s="11"/>
      <c r="R4" s="22"/>
    </row>
    <row r="5" spans="1:18" s="12" customFormat="1" ht="12.75">
      <c r="A5" s="10"/>
      <c r="B5" s="10"/>
      <c r="C5" s="10"/>
      <c r="D5" s="10"/>
      <c r="E5" s="10"/>
      <c r="F5" s="11"/>
      <c r="G5" s="11"/>
      <c r="H5" s="10"/>
      <c r="I5" s="10"/>
      <c r="J5" s="10"/>
      <c r="K5" s="10"/>
      <c r="L5" s="10"/>
      <c r="M5" s="10"/>
      <c r="N5" s="10"/>
      <c r="O5" s="11"/>
      <c r="P5" s="11"/>
      <c r="Q5" s="11"/>
      <c r="R5" s="22"/>
    </row>
    <row r="6" spans="1:18" s="12" customFormat="1" ht="12.75">
      <c r="A6" s="10"/>
      <c r="B6" s="10"/>
      <c r="C6" s="10"/>
      <c r="D6" s="10"/>
      <c r="E6" s="10"/>
      <c r="F6" s="11"/>
      <c r="G6" s="11"/>
      <c r="H6" s="10"/>
      <c r="I6" s="10"/>
      <c r="J6" s="10"/>
      <c r="K6" s="10"/>
      <c r="L6" s="10"/>
      <c r="M6" s="10"/>
      <c r="N6" s="10"/>
      <c r="O6" s="11"/>
      <c r="P6" s="11"/>
      <c r="Q6" s="11"/>
      <c r="R6" s="22"/>
    </row>
    <row r="7" spans="1:18" s="12" customFormat="1" ht="12.75">
      <c r="A7" s="10"/>
      <c r="B7" s="10"/>
      <c r="C7" s="10"/>
      <c r="D7" s="10"/>
      <c r="E7" s="10"/>
      <c r="F7" s="11"/>
      <c r="G7" s="11"/>
      <c r="H7" s="10"/>
      <c r="I7" s="10"/>
      <c r="J7" s="10"/>
      <c r="K7" s="10"/>
      <c r="L7" s="10"/>
      <c r="M7" s="10"/>
      <c r="N7" s="10"/>
      <c r="O7" s="10"/>
      <c r="P7" s="11"/>
      <c r="Q7" s="23"/>
      <c r="R7" s="24"/>
    </row>
    <row r="8" spans="1:18" s="12" customFormat="1" ht="12.75">
      <c r="A8" s="10"/>
      <c r="B8" s="10"/>
      <c r="C8" s="10"/>
      <c r="D8" s="10"/>
      <c r="E8" s="10"/>
      <c r="F8" s="11"/>
      <c r="G8" s="11"/>
      <c r="H8" s="10"/>
      <c r="I8" s="10"/>
      <c r="J8" s="10"/>
      <c r="K8" s="10"/>
      <c r="L8" s="10"/>
      <c r="M8" s="10"/>
      <c r="N8" s="10"/>
      <c r="O8" s="11"/>
      <c r="P8" s="11"/>
      <c r="Q8" s="11"/>
      <c r="R8" s="22"/>
    </row>
    <row r="9" spans="1:18" s="12" customFormat="1" ht="12.75">
      <c r="A9" s="10"/>
      <c r="B9" s="10"/>
      <c r="C9" s="10"/>
      <c r="D9" s="10"/>
      <c r="E9" s="10"/>
      <c r="F9" s="11"/>
      <c r="G9" s="11"/>
      <c r="H9" s="10"/>
      <c r="I9" s="10"/>
      <c r="J9" s="10"/>
      <c r="K9" s="10"/>
      <c r="L9" s="10"/>
      <c r="M9" s="10"/>
      <c r="N9" s="10"/>
      <c r="O9" s="10"/>
      <c r="P9" s="11"/>
      <c r="Q9" s="23"/>
      <c r="R9" s="24"/>
    </row>
    <row r="10" spans="1:18" s="12" customFormat="1" ht="12.75">
      <c r="A10" s="10"/>
      <c r="B10" s="10"/>
      <c r="C10" s="10"/>
      <c r="D10" s="10"/>
      <c r="E10" s="10"/>
      <c r="F10" s="11"/>
      <c r="G10" s="11"/>
      <c r="H10" s="10"/>
      <c r="I10" s="10"/>
      <c r="J10" s="10"/>
      <c r="K10" s="10"/>
      <c r="L10" s="10"/>
      <c r="M10" s="10"/>
      <c r="N10" s="10"/>
      <c r="O10" s="11"/>
      <c r="P10" s="11"/>
      <c r="Q10" s="11"/>
      <c r="R10" s="22"/>
    </row>
    <row r="11" spans="1:18" s="12" customFormat="1" ht="12.75">
      <c r="A11" s="10"/>
      <c r="B11" s="10"/>
      <c r="C11" s="10"/>
      <c r="D11" s="10"/>
      <c r="E11" s="10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1"/>
      <c r="Q11" s="23"/>
      <c r="R11" s="24"/>
    </row>
    <row r="12" spans="1:18" s="12" customFormat="1" ht="12.75">
      <c r="A12" s="10"/>
      <c r="B12" s="10"/>
      <c r="C12" s="10"/>
      <c r="D12" s="10"/>
      <c r="E12" s="10"/>
      <c r="F12" s="11"/>
      <c r="G12" s="11"/>
      <c r="H12" s="10"/>
      <c r="I12" s="10"/>
      <c r="J12" s="10"/>
      <c r="K12" s="10"/>
      <c r="L12" s="10"/>
      <c r="M12" s="10"/>
      <c r="N12" s="10"/>
      <c r="O12" s="11"/>
      <c r="P12" s="11"/>
      <c r="Q12" s="11"/>
      <c r="R12" s="22"/>
    </row>
    <row r="13" spans="1:18" s="12" customFormat="1" ht="12.75">
      <c r="A13" s="10"/>
      <c r="B13" s="10"/>
      <c r="C13" s="10"/>
      <c r="D13" s="10"/>
      <c r="E13" s="10"/>
      <c r="F13" s="11"/>
      <c r="G13" s="11"/>
      <c r="H13" s="10"/>
      <c r="I13" s="10"/>
      <c r="J13" s="10"/>
      <c r="K13" s="10"/>
      <c r="L13" s="10"/>
      <c r="M13" s="10"/>
      <c r="N13" s="10"/>
      <c r="O13" s="10"/>
      <c r="P13" s="11"/>
      <c r="Q13" s="23"/>
      <c r="R13" s="24"/>
    </row>
    <row r="14" spans="1:18" s="12" customFormat="1" ht="12.75">
      <c r="A14" s="10"/>
      <c r="B14" s="10"/>
      <c r="C14" s="10"/>
      <c r="D14" s="10"/>
      <c r="E14" s="10"/>
      <c r="F14" s="11"/>
      <c r="G14" s="11"/>
      <c r="H14" s="10"/>
      <c r="I14" s="10"/>
      <c r="J14" s="10"/>
      <c r="K14" s="10"/>
      <c r="L14" s="10"/>
      <c r="M14" s="10"/>
      <c r="N14" s="10"/>
      <c r="O14" s="10"/>
      <c r="P14" s="11"/>
      <c r="Q14" s="23"/>
      <c r="R14" s="24"/>
    </row>
    <row r="15" spans="1:18" s="12" customFormat="1" ht="12.75">
      <c r="A15" s="10"/>
      <c r="B15" s="10"/>
      <c r="C15" s="10"/>
      <c r="D15" s="10"/>
      <c r="E15" s="10"/>
      <c r="F15" s="11"/>
      <c r="G15" s="11"/>
      <c r="H15" s="10"/>
      <c r="I15" s="10"/>
      <c r="J15" s="10"/>
      <c r="K15" s="10"/>
      <c r="L15" s="10"/>
      <c r="M15" s="10"/>
      <c r="N15" s="10"/>
      <c r="O15" s="11"/>
      <c r="P15" s="11"/>
      <c r="Q15" s="11"/>
      <c r="R15" s="22"/>
    </row>
    <row r="16" spans="1:18" s="12" customFormat="1" ht="12.75">
      <c r="A16" s="10"/>
      <c r="B16" s="10"/>
      <c r="C16" s="10"/>
      <c r="D16" s="10"/>
      <c r="E16" s="10"/>
      <c r="F16" s="11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23"/>
      <c r="R16" s="24"/>
    </row>
    <row r="17" spans="1:16" s="12" customFormat="1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s="12" customFormat="1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s="12" customFormat="1" ht="12.75">
      <c r="A19" s="17"/>
      <c r="B19" s="17"/>
      <c r="C19" s="17"/>
      <c r="D19" s="17"/>
      <c r="E19" s="26" t="s">
        <v>52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F34" sqref="F34"/>
    </sheetView>
  </sheetViews>
  <sheetFormatPr defaultColWidth="11.421875" defaultRowHeight="15"/>
  <cols>
    <col min="1" max="1" width="7.421875" style="3" customWidth="1"/>
    <col min="2" max="2" width="6.421875" style="3" bestFit="1" customWidth="1"/>
    <col min="3" max="3" width="5.57421875" style="3" bestFit="1" customWidth="1"/>
    <col min="4" max="4" width="6.140625" style="3" bestFit="1" customWidth="1"/>
    <col min="5" max="5" width="12.00390625" style="3" bestFit="1" customWidth="1"/>
    <col min="6" max="6" width="10.00390625" style="3" bestFit="1" customWidth="1"/>
    <col min="7" max="7" width="9.421875" style="3" bestFit="1" customWidth="1"/>
    <col min="8" max="8" width="5.00390625" style="3" bestFit="1" customWidth="1"/>
    <col min="9" max="9" width="5.57421875" style="3" bestFit="1" customWidth="1"/>
    <col min="10" max="10" width="6.140625" style="3" bestFit="1" customWidth="1"/>
    <col min="11" max="11" width="6.7109375" style="3" bestFit="1" customWidth="1"/>
    <col min="12" max="12" width="9.28125" style="3" bestFit="1" customWidth="1"/>
    <col min="13" max="14" width="9.8515625" style="3" bestFit="1" customWidth="1"/>
    <col min="15" max="15" width="11.00390625" style="3" bestFit="1" customWidth="1"/>
  </cols>
  <sheetData>
    <row r="1" spans="1:15" s="7" customFormat="1" ht="15">
      <c r="A1" s="6">
        <v>1</v>
      </c>
      <c r="B1" s="6">
        <v>2</v>
      </c>
      <c r="C1" s="6">
        <v>3</v>
      </c>
      <c r="D1" s="6">
        <v>4</v>
      </c>
      <c r="E1" s="6">
        <v>5</v>
      </c>
      <c r="F1" s="6">
        <v>6</v>
      </c>
      <c r="G1" s="6">
        <v>7</v>
      </c>
      <c r="H1" s="6">
        <v>8</v>
      </c>
      <c r="I1" s="6">
        <v>9</v>
      </c>
      <c r="J1" s="6">
        <v>10</v>
      </c>
      <c r="K1" s="6">
        <v>11</v>
      </c>
      <c r="L1" s="6">
        <v>12</v>
      </c>
      <c r="M1" s="6">
        <v>13</v>
      </c>
      <c r="N1" s="6">
        <v>14</v>
      </c>
      <c r="O1" s="6">
        <v>15</v>
      </c>
    </row>
    <row r="2" spans="1:15" s="9" customFormat="1" ht="15">
      <c r="A2" s="8" t="s">
        <v>0</v>
      </c>
      <c r="B2" s="8" t="s">
        <v>29</v>
      </c>
      <c r="C2" s="8" t="s">
        <v>2</v>
      </c>
      <c r="D2" s="8" t="s">
        <v>1</v>
      </c>
      <c r="E2" s="8" t="s">
        <v>30</v>
      </c>
      <c r="F2" s="8" t="s">
        <v>31</v>
      </c>
      <c r="G2" s="8" t="s">
        <v>4</v>
      </c>
      <c r="H2" s="8" t="s">
        <v>32</v>
      </c>
      <c r="I2" s="8" t="s">
        <v>5</v>
      </c>
      <c r="J2" s="8" t="s">
        <v>6</v>
      </c>
      <c r="K2" s="8" t="s">
        <v>33</v>
      </c>
      <c r="L2" s="8" t="s">
        <v>7</v>
      </c>
      <c r="M2" s="8" t="s">
        <v>8</v>
      </c>
      <c r="N2" s="8" t="s">
        <v>9</v>
      </c>
      <c r="O2" s="8" t="s">
        <v>34</v>
      </c>
    </row>
    <row r="3" spans="1:15" s="12" customFormat="1" ht="12.75">
      <c r="A3" s="10">
        <v>1</v>
      </c>
      <c r="B3" s="10">
        <v>1.2</v>
      </c>
      <c r="C3" s="10">
        <v>0</v>
      </c>
      <c r="D3" s="10">
        <v>2.8</v>
      </c>
      <c r="E3" s="10">
        <v>1.68</v>
      </c>
      <c r="F3" s="10">
        <v>2.2</v>
      </c>
      <c r="G3" s="11">
        <f>F3*E3</f>
        <v>3.696</v>
      </c>
      <c r="H3" s="10">
        <v>66.8</v>
      </c>
      <c r="I3" s="10">
        <v>0</v>
      </c>
      <c r="J3" s="10">
        <v>0</v>
      </c>
      <c r="K3" s="10">
        <v>3</v>
      </c>
      <c r="L3" s="10">
        <v>0</v>
      </c>
      <c r="M3" s="10">
        <v>0</v>
      </c>
      <c r="N3" s="10">
        <v>0</v>
      </c>
      <c r="O3" s="11">
        <f>DATOS!$B$5/(TAN(PI()*DATOS!$B$4/180)-TAN(PI()*DATOS!$B$6/180))</f>
        <v>23.65511397408954</v>
      </c>
    </row>
    <row r="4" spans="1:15" s="12" customFormat="1" ht="12.75">
      <c r="A4" s="10">
        <v>2</v>
      </c>
      <c r="B4" s="10">
        <v>3.8</v>
      </c>
      <c r="C4" s="10">
        <f>D3</f>
        <v>2.8</v>
      </c>
      <c r="D4" s="10">
        <v>6.8</v>
      </c>
      <c r="E4" s="10">
        <v>19.28</v>
      </c>
      <c r="F4" s="10">
        <v>2.2</v>
      </c>
      <c r="G4" s="11">
        <f>F4*E4</f>
        <v>42.416000000000004</v>
      </c>
      <c r="H4" s="10">
        <v>51.6</v>
      </c>
      <c r="I4" s="10">
        <v>0</v>
      </c>
      <c r="J4" s="10">
        <v>4</v>
      </c>
      <c r="K4" s="10">
        <v>6</v>
      </c>
      <c r="L4" s="10">
        <f>M3</f>
        <v>0</v>
      </c>
      <c r="M4" s="10">
        <f>J4^2/2</f>
        <v>8</v>
      </c>
      <c r="N4" s="10">
        <f>(J4+I4)*K4/2</f>
        <v>12</v>
      </c>
      <c r="O4" s="11">
        <f>DATOS!$B$5/(TAN(PI()*DATOS!$B$4/180)-TAN(PI()*DATOS!$B$6/180))</f>
        <v>23.65511397408954</v>
      </c>
    </row>
    <row r="5" spans="1:15" s="12" customFormat="1" ht="12.75">
      <c r="A5" s="10">
        <v>3</v>
      </c>
      <c r="B5" s="10">
        <v>3.8</v>
      </c>
      <c r="C5" s="10">
        <f>D4</f>
        <v>6.8</v>
      </c>
      <c r="D5" s="10">
        <v>7</v>
      </c>
      <c r="E5" s="10">
        <v>26.6</v>
      </c>
      <c r="F5" s="10">
        <v>2.2</v>
      </c>
      <c r="G5" s="11">
        <f>F5*E5</f>
        <v>58.52000000000001</v>
      </c>
      <c r="H5" s="10">
        <v>32.3</v>
      </c>
      <c r="I5" s="10">
        <f>J4</f>
        <v>4</v>
      </c>
      <c r="J5" s="10">
        <v>5.6</v>
      </c>
      <c r="K5" s="10">
        <v>4.6</v>
      </c>
      <c r="L5" s="10">
        <f>M4</f>
        <v>8</v>
      </c>
      <c r="M5" s="10">
        <f>J5^2/2</f>
        <v>15.679999999999998</v>
      </c>
      <c r="N5" s="10">
        <f>(J5+I5)*K5/2</f>
        <v>22.08</v>
      </c>
      <c r="O5" s="11">
        <f>DATOS!$B$5/(TAN(PI()*DATOS!$B$4/180)-TAN(PI()*DATOS!$B$6/180))</f>
        <v>23.65511397408954</v>
      </c>
    </row>
    <row r="6" spans="1:15" s="12" customFormat="1" ht="12.75">
      <c r="A6" s="10">
        <v>4</v>
      </c>
      <c r="B6" s="10">
        <v>3.2</v>
      </c>
      <c r="C6" s="10">
        <f>D5</f>
        <v>7</v>
      </c>
      <c r="D6" s="10">
        <v>6</v>
      </c>
      <c r="E6" s="10">
        <v>19.2</v>
      </c>
      <c r="F6" s="10">
        <v>2.2</v>
      </c>
      <c r="G6" s="11">
        <f>F6*E6+F7*E7</f>
        <v>46.61</v>
      </c>
      <c r="H6" s="10">
        <v>20.6</v>
      </c>
      <c r="I6" s="10">
        <f>J5</f>
        <v>5.6</v>
      </c>
      <c r="J6" s="10">
        <v>5.8</v>
      </c>
      <c r="K6" s="10">
        <v>3.4</v>
      </c>
      <c r="L6" s="10">
        <f>M5</f>
        <v>15.679999999999998</v>
      </c>
      <c r="M6" s="10">
        <f>J6^2/2</f>
        <v>16.82</v>
      </c>
      <c r="N6" s="10">
        <f>(J6+I6)*K6/2</f>
        <v>19.379999999999995</v>
      </c>
      <c r="O6" s="11">
        <f>DATOS!$C$5/(TAN(PI()*DATOS!$C$4/180)-TAN(PI()*DATOS!$C$6/180))</f>
        <v>23.599489759728954</v>
      </c>
    </row>
    <row r="7" spans="1:15" s="12" customFormat="1" ht="12.75">
      <c r="A7" s="10"/>
      <c r="B7" s="10"/>
      <c r="C7" s="10"/>
      <c r="D7" s="10"/>
      <c r="E7" s="10">
        <v>1.9</v>
      </c>
      <c r="F7" s="10">
        <v>2.3</v>
      </c>
      <c r="G7" s="11"/>
      <c r="H7" s="10"/>
      <c r="I7" s="10"/>
      <c r="J7" s="10"/>
      <c r="K7" s="10"/>
      <c r="L7" s="10"/>
      <c r="M7" s="10"/>
      <c r="N7" s="10"/>
      <c r="O7" s="10"/>
    </row>
    <row r="8" spans="1:15" s="12" customFormat="1" ht="12.75">
      <c r="A8" s="10">
        <v>5</v>
      </c>
      <c r="B8" s="10">
        <v>3.2</v>
      </c>
      <c r="C8" s="10">
        <f>D6</f>
        <v>6</v>
      </c>
      <c r="D8" s="10">
        <v>4.6</v>
      </c>
      <c r="E8" s="10">
        <v>12.8</v>
      </c>
      <c r="F8" s="10">
        <v>2.2</v>
      </c>
      <c r="G8" s="11">
        <f>F8*E8+F9*E9</f>
        <v>38.464000000000006</v>
      </c>
      <c r="H8" s="10">
        <v>7.1</v>
      </c>
      <c r="I8" s="10">
        <f>J6</f>
        <v>5.8</v>
      </c>
      <c r="J8" s="10">
        <v>4.6</v>
      </c>
      <c r="K8" s="10">
        <v>3.2</v>
      </c>
      <c r="L8" s="10">
        <f>M6</f>
        <v>16.82</v>
      </c>
      <c r="M8" s="10">
        <f>J8^2/2</f>
        <v>10.579999999999998</v>
      </c>
      <c r="N8" s="10">
        <f>(J8+I8)*K8/2</f>
        <v>16.639999999999997</v>
      </c>
      <c r="O8" s="11">
        <f>DATOS!$C$5/(TAN(PI()*DATOS!$C$4/180)-TAN(PI()*DATOS!$C$6/180))</f>
        <v>23.599489759728954</v>
      </c>
    </row>
    <row r="9" spans="1:15" s="12" customFormat="1" ht="12.75">
      <c r="A9" s="10"/>
      <c r="B9" s="10"/>
      <c r="C9" s="10"/>
      <c r="D9" s="10"/>
      <c r="E9" s="10">
        <v>4.48</v>
      </c>
      <c r="F9" s="10">
        <v>2.3</v>
      </c>
      <c r="G9" s="11"/>
      <c r="H9" s="10"/>
      <c r="I9" s="10"/>
      <c r="J9" s="10"/>
      <c r="K9" s="10"/>
      <c r="L9" s="10"/>
      <c r="M9" s="10"/>
      <c r="N9" s="10"/>
      <c r="O9" s="10"/>
    </row>
    <row r="10" spans="1:15" s="12" customFormat="1" ht="12.75">
      <c r="A10" s="10">
        <v>6</v>
      </c>
      <c r="B10" s="10">
        <v>3.2</v>
      </c>
      <c r="C10" s="10">
        <f>D8</f>
        <v>4.6</v>
      </c>
      <c r="D10" s="10">
        <v>2.6</v>
      </c>
      <c r="E10" s="10">
        <v>6.4</v>
      </c>
      <c r="F10" s="10">
        <v>2.2</v>
      </c>
      <c r="G10" s="11">
        <f>F10*E10+F11*E11</f>
        <v>25.856</v>
      </c>
      <c r="H10" s="10">
        <v>0</v>
      </c>
      <c r="I10" s="10">
        <f>J8</f>
        <v>4.6</v>
      </c>
      <c r="J10" s="10">
        <v>2.6</v>
      </c>
      <c r="K10" s="10">
        <v>3.2</v>
      </c>
      <c r="L10" s="10">
        <f>M8</f>
        <v>10.579999999999998</v>
      </c>
      <c r="M10" s="10">
        <f>J10^2/2</f>
        <v>3.3800000000000003</v>
      </c>
      <c r="N10" s="10">
        <f>(J10+I10)*K10/2</f>
        <v>11.52</v>
      </c>
      <c r="O10" s="11">
        <f>DATOS!$C$5/(TAN(PI()*DATOS!$C$4/180)-TAN(PI()*DATOS!$C$6/180))</f>
        <v>23.599489759728954</v>
      </c>
    </row>
    <row r="11" spans="1:15" s="12" customFormat="1" ht="12.75">
      <c r="A11" s="10"/>
      <c r="B11" s="10"/>
      <c r="C11" s="10"/>
      <c r="D11" s="10"/>
      <c r="E11" s="10">
        <v>5.12</v>
      </c>
      <c r="F11" s="10">
        <v>2.3</v>
      </c>
      <c r="G11" s="11"/>
      <c r="H11" s="10"/>
      <c r="I11" s="10"/>
      <c r="J11" s="10"/>
      <c r="K11" s="10"/>
      <c r="L11" s="10"/>
      <c r="M11" s="10"/>
      <c r="N11" s="10"/>
      <c r="O11" s="10"/>
    </row>
    <row r="12" spans="1:15" s="12" customFormat="1" ht="12.75">
      <c r="A12" s="10">
        <v>7</v>
      </c>
      <c r="B12" s="10">
        <v>2.6</v>
      </c>
      <c r="C12" s="10">
        <f>D10</f>
        <v>2.6</v>
      </c>
      <c r="D12" s="10">
        <v>2</v>
      </c>
      <c r="E12" s="10">
        <v>3.38</v>
      </c>
      <c r="F12" s="10">
        <v>1.3</v>
      </c>
      <c r="G12" s="11">
        <f>F12*E12+F13*E13+F14*E14</f>
        <v>7.134</v>
      </c>
      <c r="H12" s="10">
        <v>-13</v>
      </c>
      <c r="I12" s="10">
        <v>0</v>
      </c>
      <c r="J12" s="10">
        <v>0</v>
      </c>
      <c r="K12" s="10">
        <v>2.6</v>
      </c>
      <c r="L12" s="10">
        <v>0</v>
      </c>
      <c r="M12" s="10">
        <f>J12^2/2</f>
        <v>0</v>
      </c>
      <c r="N12" s="10">
        <v>0</v>
      </c>
      <c r="O12" s="11">
        <f>DATOS!$C$5/(TAN(PI()*DATOS!$C$4/180)-TAN(PI()*DATOS!$C$6/180))</f>
        <v>23.599489759728954</v>
      </c>
    </row>
    <row r="13" spans="1:15" s="12" customFormat="1" ht="12.75">
      <c r="A13" s="10"/>
      <c r="B13" s="10"/>
      <c r="C13" s="10"/>
      <c r="D13" s="10"/>
      <c r="E13" s="10">
        <v>0.7</v>
      </c>
      <c r="F13" s="10">
        <v>1.2</v>
      </c>
      <c r="G13" s="11"/>
      <c r="H13" s="10"/>
      <c r="I13" s="10"/>
      <c r="J13" s="10"/>
      <c r="K13" s="10"/>
      <c r="L13" s="10"/>
      <c r="M13" s="10"/>
      <c r="N13" s="10"/>
      <c r="O13" s="10"/>
    </row>
    <row r="14" spans="1:15" s="12" customFormat="1" ht="12.75">
      <c r="A14" s="10"/>
      <c r="B14" s="10"/>
      <c r="C14" s="10"/>
      <c r="D14" s="10"/>
      <c r="E14" s="10">
        <v>1.9</v>
      </c>
      <c r="F14" s="10">
        <v>1</v>
      </c>
      <c r="G14" s="11"/>
      <c r="H14" s="10"/>
      <c r="I14" s="10"/>
      <c r="J14" s="10"/>
      <c r="K14" s="10"/>
      <c r="L14" s="10"/>
      <c r="M14" s="10"/>
      <c r="N14" s="10"/>
      <c r="O14" s="10"/>
    </row>
    <row r="15" spans="1:15" s="12" customFormat="1" ht="12.75">
      <c r="A15" s="10">
        <v>8</v>
      </c>
      <c r="B15" s="10">
        <v>2.6</v>
      </c>
      <c r="C15" s="10">
        <f>D12</f>
        <v>2</v>
      </c>
      <c r="D15" s="10">
        <v>1</v>
      </c>
      <c r="E15" s="10">
        <v>2.6</v>
      </c>
      <c r="F15" s="10">
        <v>1</v>
      </c>
      <c r="G15" s="11">
        <f>F15*E15+F16*E16</f>
        <v>4.29</v>
      </c>
      <c r="H15" s="10">
        <v>-21</v>
      </c>
      <c r="I15" s="10">
        <f>J12</f>
        <v>0</v>
      </c>
      <c r="J15" s="10">
        <v>0</v>
      </c>
      <c r="K15" s="10">
        <v>2.8</v>
      </c>
      <c r="L15" s="10">
        <f>M12</f>
        <v>0</v>
      </c>
      <c r="M15" s="10">
        <f>J15^2/2</f>
        <v>0</v>
      </c>
      <c r="N15" s="10">
        <f>(J15+I15)*K15/2</f>
        <v>0</v>
      </c>
      <c r="O15" s="11">
        <f>DATOS!$C$5/(TAN(PI()*DATOS!$C$4/180)-TAN(PI()*DATOS!$C$6/180))</f>
        <v>23.599489759728954</v>
      </c>
    </row>
    <row r="16" spans="1:15" s="12" customFormat="1" ht="12.75">
      <c r="A16" s="10"/>
      <c r="B16" s="10"/>
      <c r="C16" s="10"/>
      <c r="D16" s="10"/>
      <c r="E16" s="10">
        <v>1.3</v>
      </c>
      <c r="F16" s="10">
        <v>1.3</v>
      </c>
      <c r="G16" s="10"/>
      <c r="H16" s="10"/>
      <c r="I16" s="10"/>
      <c r="J16" s="10"/>
      <c r="K16" s="10"/>
      <c r="L16" s="10"/>
      <c r="M16" s="10"/>
      <c r="N16" s="10"/>
      <c r="O16" s="10"/>
    </row>
  </sheetData>
  <sheetProtection/>
  <printOptions horizontalCentered="1"/>
  <pageMargins left="0.4724409448818898" right="0.5118110236220472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="85" zoomScaleNormal="85" zoomScalePageLayoutView="0" workbookViewId="0" topLeftCell="A1">
      <selection activeCell="L21" sqref="L21"/>
    </sheetView>
  </sheetViews>
  <sheetFormatPr defaultColWidth="11.421875" defaultRowHeight="15"/>
  <cols>
    <col min="1" max="1" width="7.421875" style="3" customWidth="1"/>
    <col min="2" max="2" width="9.00390625" style="3" bestFit="1" customWidth="1"/>
    <col min="3" max="3" width="5.00390625" style="3" bestFit="1" customWidth="1"/>
    <col min="4" max="4" width="5.28125" style="3" bestFit="1" customWidth="1"/>
    <col min="5" max="5" width="9.8515625" style="3" bestFit="1" customWidth="1"/>
    <col min="6" max="7" width="5.7109375" style="3" bestFit="1" customWidth="1"/>
    <col min="8" max="8" width="9.8515625" style="3" bestFit="1" customWidth="1"/>
    <col min="9" max="9" width="10.28125" style="0" bestFit="1" customWidth="1"/>
    <col min="10" max="10" width="6.7109375" style="0" bestFit="1" customWidth="1"/>
    <col min="11" max="11" width="9.421875" style="0" bestFit="1" customWidth="1"/>
    <col min="12" max="12" width="11.8515625" style="0" bestFit="1" customWidth="1"/>
    <col min="13" max="13" width="11.00390625" style="0" bestFit="1" customWidth="1"/>
    <col min="14" max="14" width="5.28125" style="0" bestFit="1" customWidth="1"/>
    <col min="15" max="16" width="6.57421875" style="0" customWidth="1"/>
  </cols>
  <sheetData>
    <row r="1" spans="1:16" s="14" customFormat="1" ht="12.75">
      <c r="A1" s="13">
        <v>1</v>
      </c>
      <c r="B1" s="13">
        <v>2</v>
      </c>
      <c r="C1" s="13">
        <v>3</v>
      </c>
      <c r="D1" s="13">
        <v>4</v>
      </c>
      <c r="E1" s="13">
        <v>5</v>
      </c>
      <c r="F1" s="13">
        <v>6</v>
      </c>
      <c r="G1" s="13">
        <v>7</v>
      </c>
      <c r="H1" s="13">
        <v>8</v>
      </c>
      <c r="I1" s="13">
        <v>9</v>
      </c>
      <c r="J1" s="13">
        <v>10</v>
      </c>
      <c r="K1" s="13">
        <v>11</v>
      </c>
      <c r="L1" s="13">
        <v>12</v>
      </c>
      <c r="M1" s="13">
        <v>13</v>
      </c>
      <c r="N1" s="13">
        <v>14</v>
      </c>
      <c r="O1" s="13">
        <v>15</v>
      </c>
      <c r="P1" s="13">
        <v>16</v>
      </c>
    </row>
    <row r="2" s="16" customFormat="1" ht="12.75">
      <c r="A2" s="15" t="s">
        <v>18</v>
      </c>
    </row>
    <row r="3" spans="1:8" s="12" customFormat="1" ht="14.25">
      <c r="A3" s="17" t="s">
        <v>40</v>
      </c>
      <c r="B3" s="17">
        <v>1.4</v>
      </c>
      <c r="C3" s="17"/>
      <c r="D3" s="17"/>
      <c r="E3" s="17"/>
      <c r="F3" s="17"/>
      <c r="G3" s="17"/>
      <c r="H3" s="17"/>
    </row>
    <row r="4" spans="1:16" s="9" customFormat="1" ht="15.75">
      <c r="A4" s="8" t="s">
        <v>0</v>
      </c>
      <c r="B4" s="43" t="s">
        <v>19</v>
      </c>
      <c r="C4" s="43"/>
      <c r="D4" s="8" t="s">
        <v>41</v>
      </c>
      <c r="E4" s="8" t="s">
        <v>42</v>
      </c>
      <c r="F4" s="8" t="s">
        <v>43</v>
      </c>
      <c r="G4" s="8" t="s">
        <v>44</v>
      </c>
      <c r="H4" s="8" t="s">
        <v>25</v>
      </c>
      <c r="I4" s="8" t="s">
        <v>24</v>
      </c>
      <c r="J4" s="8" t="s">
        <v>33</v>
      </c>
      <c r="K4" s="8" t="s">
        <v>23</v>
      </c>
      <c r="L4" s="8" t="s">
        <v>45</v>
      </c>
      <c r="M4" s="8" t="s">
        <v>34</v>
      </c>
      <c r="N4" s="8" t="s">
        <v>46</v>
      </c>
      <c r="O4" s="8" t="s">
        <v>47</v>
      </c>
      <c r="P4" s="8" t="s">
        <v>48</v>
      </c>
    </row>
    <row r="5" spans="1:16" s="9" customFormat="1" ht="12.75">
      <c r="A5" s="8"/>
      <c r="B5" s="8" t="s">
        <v>20</v>
      </c>
      <c r="C5" s="8" t="s">
        <v>21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12" customFormat="1" ht="12.75">
      <c r="A6" s="10">
        <v>1</v>
      </c>
      <c r="B6" s="10" t="s">
        <v>22</v>
      </c>
      <c r="C6" s="10" t="s">
        <v>22</v>
      </c>
      <c r="D6" s="10">
        <f>'Hoja de datos Sin Sismo'!H3</f>
        <v>66.8</v>
      </c>
      <c r="E6" s="10">
        <f>DATOS!B3</f>
        <v>0</v>
      </c>
      <c r="F6" s="10">
        <f>DATOS!B4</f>
        <v>30</v>
      </c>
      <c r="G6" s="22">
        <f>COS(PI()*D6/180)*(1+TAN(PI()*F6/180)*TAN(PI()*D6/180)/B$3)</f>
        <v>0.7729869349771709</v>
      </c>
      <c r="H6" s="11">
        <f>'Hoja de datos Sin Sismo'!G3</f>
        <v>3.696</v>
      </c>
      <c r="I6" s="10">
        <f>'Hoja de datos Sin Sismo'!N3</f>
        <v>0</v>
      </c>
      <c r="J6" s="10">
        <f>'Hoja de datos Sin Sismo'!K3</f>
        <v>3</v>
      </c>
      <c r="K6" s="22">
        <f>(H6-I6*COS(PI()*D6/180)-E6*J6*SIN(PI()*D6/180)/B$3)/G6</f>
        <v>4.781452095447327</v>
      </c>
      <c r="L6" s="22">
        <f>K6/J6</f>
        <v>1.593817365149109</v>
      </c>
      <c r="M6" s="11">
        <f>'Hoja de datos Sin Sismo'!O3</f>
        <v>23.65511397408954</v>
      </c>
      <c r="N6" s="10">
        <f>E6*J6</f>
        <v>0</v>
      </c>
      <c r="O6" s="22">
        <f>K6*TAN(PI()*D6/180)</f>
        <v>11.15596357454063</v>
      </c>
      <c r="P6" s="22">
        <f>H6*SIN(D6*PI()/180)</f>
        <v>3.3971242138873463</v>
      </c>
    </row>
    <row r="7" spans="1:16" s="12" customFormat="1" ht="12.75">
      <c r="A7" s="10">
        <v>2</v>
      </c>
      <c r="B7" s="10" t="s">
        <v>22</v>
      </c>
      <c r="C7" s="10" t="s">
        <v>22</v>
      </c>
      <c r="D7" s="10">
        <f>'Hoja de datos Sin Sismo'!H4</f>
        <v>51.6</v>
      </c>
      <c r="E7" s="10">
        <f>DATOS!B3</f>
        <v>0</v>
      </c>
      <c r="F7" s="10">
        <f>DATOS!B4</f>
        <v>30</v>
      </c>
      <c r="G7" s="22">
        <f>COS(PI()*D7/180)*(1+TAN(PI()*F7/180)*TAN(PI()*D7/180)/B$3)</f>
        <v>0.944337514956326</v>
      </c>
      <c r="H7" s="11">
        <f>'Hoja de datos Sin Sismo'!G4</f>
        <v>42.416000000000004</v>
      </c>
      <c r="I7" s="10">
        <f>'Hoja de datos Sin Sismo'!N4</f>
        <v>12</v>
      </c>
      <c r="J7" s="10">
        <f>'Hoja de datos Sin Sismo'!K4</f>
        <v>6</v>
      </c>
      <c r="K7" s="22">
        <f>(H7-I7*COS(PI()*D7/180)-E7*J7*SIN(PI()*D7/180)/B$3)/G7</f>
        <v>37.023019929772914</v>
      </c>
      <c r="L7" s="22">
        <f>K7/J7</f>
        <v>6.170503321628819</v>
      </c>
      <c r="M7" s="11">
        <f>'Hoja de datos Sin Sismo'!O4</f>
        <v>23.65511397408954</v>
      </c>
      <c r="N7" s="10">
        <f>E7*J7</f>
        <v>0</v>
      </c>
      <c r="O7" s="22">
        <f>K7*TAN(PI()*D7/180)</f>
        <v>46.71142586456146</v>
      </c>
      <c r="P7" s="22">
        <f>H7*SIN(D7*PI()/180)</f>
        <v>33.241141685932824</v>
      </c>
    </row>
    <row r="8" spans="1:16" s="12" customFormat="1" ht="12.75">
      <c r="A8" s="10">
        <v>3</v>
      </c>
      <c r="B8" s="10" t="s">
        <v>22</v>
      </c>
      <c r="C8" s="10" t="s">
        <v>22</v>
      </c>
      <c r="D8" s="10">
        <f>'Hoja de datos Sin Sismo'!H5</f>
        <v>32.3</v>
      </c>
      <c r="E8" s="10">
        <f>DATOS!B3</f>
        <v>0</v>
      </c>
      <c r="F8" s="10">
        <f>DATOS!B4</f>
        <v>30</v>
      </c>
      <c r="G8" s="22">
        <f aca="true" t="shared" si="0" ref="G8:G13">COS(PI()*D8/180)*(1+TAN(PI()*F8/180)*TAN(PI()*D8/180)/B$3)</f>
        <v>1.0656250280520885</v>
      </c>
      <c r="H8" s="11">
        <f>'Hoja de datos Sin Sismo'!G5</f>
        <v>58.52000000000001</v>
      </c>
      <c r="I8" s="10">
        <f>'Hoja de datos Sin Sismo'!N5</f>
        <v>22.08</v>
      </c>
      <c r="J8" s="10">
        <f>'Hoja de datos Sin Sismo'!K5</f>
        <v>4.6</v>
      </c>
      <c r="K8" s="22">
        <f aca="true" t="shared" si="1" ref="K8:K13">(H8-I8*COS(PI()*D8/180)-E8*J8*SIN(PI()*D8/180)/B$3)/G8</f>
        <v>37.40210456141164</v>
      </c>
      <c r="L8" s="22">
        <f aca="true" t="shared" si="2" ref="L8:L13">K8/J8</f>
        <v>8.130892295959052</v>
      </c>
      <c r="M8" s="11">
        <f>'Hoja de datos Sin Sismo'!O5</f>
        <v>23.65511397408954</v>
      </c>
      <c r="N8" s="10">
        <f aca="true" t="shared" si="3" ref="N8:N13">E8*J8</f>
        <v>0</v>
      </c>
      <c r="O8" s="22">
        <f aca="true" t="shared" si="4" ref="O8:O13">K8*TAN(PI()*D8/180)</f>
        <v>23.644628988315553</v>
      </c>
      <c r="P8" s="22">
        <f aca="true" t="shared" si="5" ref="P8:P13">H8*SIN(D8*PI()/180)</f>
        <v>31.270299486292636</v>
      </c>
    </row>
    <row r="9" spans="1:16" s="12" customFormat="1" ht="12.75">
      <c r="A9" s="10">
        <v>4</v>
      </c>
      <c r="B9" s="10" t="s">
        <v>22</v>
      </c>
      <c r="C9" s="10" t="s">
        <v>22</v>
      </c>
      <c r="D9" s="10">
        <f>'Hoja de datos Sin Sismo'!H6</f>
        <v>20.6</v>
      </c>
      <c r="E9" s="10">
        <f>DATOS!C3</f>
        <v>0</v>
      </c>
      <c r="F9" s="10">
        <f>DATOS!C4</f>
        <v>35</v>
      </c>
      <c r="G9" s="22">
        <f t="shared" si="0"/>
        <v>1.1120325175026178</v>
      </c>
      <c r="H9" s="11">
        <f>'Hoja de datos Sin Sismo'!G6</f>
        <v>46.61</v>
      </c>
      <c r="I9" s="10">
        <f>'Hoja de datos Sin Sismo'!N6</f>
        <v>19.379999999999995</v>
      </c>
      <c r="J9" s="10">
        <f>'Hoja de datos Sin Sismo'!K6</f>
        <v>3.4</v>
      </c>
      <c r="K9" s="22">
        <f t="shared" si="1"/>
        <v>25.6010195289201</v>
      </c>
      <c r="L9" s="22">
        <f t="shared" si="2"/>
        <v>7.529711626152971</v>
      </c>
      <c r="M9" s="11">
        <f>'Hoja de datos Sin Sismo'!O6</f>
        <v>23.599489759728954</v>
      </c>
      <c r="N9" s="10">
        <f t="shared" si="3"/>
        <v>0</v>
      </c>
      <c r="O9" s="22">
        <f t="shared" si="4"/>
        <v>9.622790611053631</v>
      </c>
      <c r="P9" s="22">
        <f t="shared" si="5"/>
        <v>16.399339232143152</v>
      </c>
    </row>
    <row r="10" spans="1:16" s="12" customFormat="1" ht="12.75">
      <c r="A10" s="10">
        <v>5</v>
      </c>
      <c r="B10" s="10" t="s">
        <v>22</v>
      </c>
      <c r="C10" s="10" t="s">
        <v>22</v>
      </c>
      <c r="D10" s="10">
        <f>'Hoja de datos Sin Sismo'!H8</f>
        <v>7.1</v>
      </c>
      <c r="E10" s="10">
        <f>DATOS!C3</f>
        <v>0</v>
      </c>
      <c r="F10" s="10">
        <f>DATOS!C4</f>
        <v>35</v>
      </c>
      <c r="G10" s="22">
        <f t="shared" si="0"/>
        <v>1.0541509991337352</v>
      </c>
      <c r="H10" s="11">
        <f>'Hoja de datos Sin Sismo'!G8</f>
        <v>38.464000000000006</v>
      </c>
      <c r="I10" s="10">
        <f>'Hoja de datos Sin Sismo'!N8</f>
        <v>16.639999999999997</v>
      </c>
      <c r="J10" s="10">
        <f>'Hoja de datos Sin Sismo'!K8</f>
        <v>3.2</v>
      </c>
      <c r="K10" s="22">
        <f t="shared" si="1"/>
        <v>20.823958400290415</v>
      </c>
      <c r="L10" s="22">
        <f t="shared" si="2"/>
        <v>6.507487000090754</v>
      </c>
      <c r="M10" s="11">
        <f>'Hoja de datos Sin Sismo'!O8</f>
        <v>23.599489759728954</v>
      </c>
      <c r="N10" s="10">
        <f t="shared" si="3"/>
        <v>0</v>
      </c>
      <c r="O10" s="22">
        <f t="shared" si="4"/>
        <v>2.5937611313236784</v>
      </c>
      <c r="P10" s="22">
        <f t="shared" si="5"/>
        <v>4.754207201346312</v>
      </c>
    </row>
    <row r="11" spans="1:16" s="12" customFormat="1" ht="12.75">
      <c r="A11" s="10">
        <v>6</v>
      </c>
      <c r="B11" s="10" t="s">
        <v>22</v>
      </c>
      <c r="C11" s="10" t="s">
        <v>22</v>
      </c>
      <c r="D11" s="10">
        <f>'Hoja de datos Sin Sismo'!H10</f>
        <v>0</v>
      </c>
      <c r="E11" s="10">
        <f>DATOS!C3</f>
        <v>0</v>
      </c>
      <c r="F11" s="10">
        <f>DATOS!C4</f>
        <v>35</v>
      </c>
      <c r="G11" s="22">
        <f t="shared" si="0"/>
        <v>1</v>
      </c>
      <c r="H11" s="11">
        <f>'Hoja de datos Sin Sismo'!G10</f>
        <v>25.856</v>
      </c>
      <c r="I11" s="10">
        <f>'Hoja de datos Sin Sismo'!N10</f>
        <v>11.52</v>
      </c>
      <c r="J11" s="10">
        <f>'Hoja de datos Sin Sismo'!K10</f>
        <v>3.2</v>
      </c>
      <c r="K11" s="22">
        <f t="shared" si="1"/>
        <v>14.336000000000002</v>
      </c>
      <c r="L11" s="22">
        <f t="shared" si="2"/>
        <v>4.48</v>
      </c>
      <c r="M11" s="11">
        <f>'Hoja de datos Sin Sismo'!O10</f>
        <v>23.599489759728954</v>
      </c>
      <c r="N11" s="10">
        <f t="shared" si="3"/>
        <v>0</v>
      </c>
      <c r="O11" s="22">
        <f t="shared" si="4"/>
        <v>0</v>
      </c>
      <c r="P11" s="22">
        <f t="shared" si="5"/>
        <v>0</v>
      </c>
    </row>
    <row r="12" spans="1:16" s="12" customFormat="1" ht="12.75">
      <c r="A12" s="10">
        <v>7</v>
      </c>
      <c r="B12" s="10" t="s">
        <v>22</v>
      </c>
      <c r="C12" s="10" t="s">
        <v>22</v>
      </c>
      <c r="D12" s="10">
        <f>'Hoja de datos Sin Sismo'!H12</f>
        <v>-13</v>
      </c>
      <c r="E12" s="10">
        <f>DATOS!C3</f>
        <v>0</v>
      </c>
      <c r="F12" s="10">
        <f>DATOS!C4</f>
        <v>35</v>
      </c>
      <c r="G12" s="22">
        <f t="shared" si="0"/>
        <v>0.861861190513952</v>
      </c>
      <c r="H12" s="11">
        <f>'Hoja de datos Sin Sismo'!G12</f>
        <v>7.134</v>
      </c>
      <c r="I12" s="10">
        <f>'Hoja de datos Sin Sismo'!N12</f>
        <v>0</v>
      </c>
      <c r="J12" s="10">
        <f>'Hoja de datos Sin Sismo'!K12</f>
        <v>2.6</v>
      </c>
      <c r="K12" s="22">
        <f t="shared" si="1"/>
        <v>8.277435019142462</v>
      </c>
      <c r="L12" s="22">
        <f t="shared" si="2"/>
        <v>3.1836288535163315</v>
      </c>
      <c r="M12" s="11">
        <f>'Hoja de datos Sin Sismo'!O12</f>
        <v>23.599489759728954</v>
      </c>
      <c r="N12" s="10">
        <f t="shared" si="3"/>
        <v>0</v>
      </c>
      <c r="O12" s="22">
        <f t="shared" si="4"/>
        <v>-1.9109964500288112</v>
      </c>
      <c r="P12" s="22">
        <f t="shared" si="5"/>
        <v>-1.604800821689133</v>
      </c>
    </row>
    <row r="13" spans="1:16" s="12" customFormat="1" ht="12.75">
      <c r="A13" s="10">
        <v>8</v>
      </c>
      <c r="B13" s="10" t="s">
        <v>22</v>
      </c>
      <c r="C13" s="10" t="s">
        <v>22</v>
      </c>
      <c r="D13" s="10">
        <f>'Hoja de datos Sin Sismo'!H15</f>
        <v>-21</v>
      </c>
      <c r="E13" s="10">
        <f>DATOS!C3</f>
        <v>0</v>
      </c>
      <c r="F13" s="10">
        <f>DATOS!C4</f>
        <v>35</v>
      </c>
      <c r="G13" s="22">
        <f t="shared" si="0"/>
        <v>0.7543433266940759</v>
      </c>
      <c r="H13" s="11">
        <f>'Hoja de datos Sin Sismo'!G15</f>
        <v>4.29</v>
      </c>
      <c r="I13" s="10">
        <f>'Hoja de datos Sin Sismo'!N15</f>
        <v>0</v>
      </c>
      <c r="J13" s="10">
        <f>'Hoja de datos Sin Sismo'!K15</f>
        <v>2.8</v>
      </c>
      <c r="K13" s="22">
        <f t="shared" si="1"/>
        <v>5.687065621433953</v>
      </c>
      <c r="L13" s="22">
        <f t="shared" si="2"/>
        <v>2.0310948647978404</v>
      </c>
      <c r="M13" s="11">
        <f>'Hoja de datos Sin Sismo'!O15</f>
        <v>23.599489759728954</v>
      </c>
      <c r="N13" s="10">
        <f t="shared" si="3"/>
        <v>0</v>
      </c>
      <c r="O13" s="22">
        <f t="shared" si="4"/>
        <v>-2.1830599569548315</v>
      </c>
      <c r="P13" s="22">
        <f t="shared" si="5"/>
        <v>-1.5373985035493383</v>
      </c>
    </row>
    <row r="14" spans="1:16" s="12" customFormat="1" ht="12.75">
      <c r="A14" s="17"/>
      <c r="B14" s="17"/>
      <c r="C14" s="17"/>
      <c r="D14" s="17"/>
      <c r="E14" s="17"/>
      <c r="F14" s="17"/>
      <c r="G14" s="17"/>
      <c r="H14" s="17"/>
      <c r="M14" s="18" t="s">
        <v>26</v>
      </c>
      <c r="N14" s="17">
        <f>SUM(N6:N13)</f>
        <v>0</v>
      </c>
      <c r="O14" s="17">
        <f>SUM(O6:O13)</f>
        <v>89.63451376281131</v>
      </c>
      <c r="P14" s="17">
        <f>SUM(P6:P13)</f>
        <v>85.91991249436379</v>
      </c>
    </row>
    <row r="15" spans="1:8" s="12" customFormat="1" ht="12.75">
      <c r="A15" s="17"/>
      <c r="B15" s="17"/>
      <c r="C15" s="17"/>
      <c r="D15" s="17"/>
      <c r="E15" s="17"/>
      <c r="F15" s="17"/>
      <c r="G15" s="17"/>
      <c r="H15" s="17"/>
    </row>
    <row r="16" spans="1:10" s="12" customFormat="1" ht="14.25">
      <c r="A16" s="17"/>
      <c r="B16" s="17"/>
      <c r="C16" s="17"/>
      <c r="D16" s="17"/>
      <c r="E16" s="17"/>
      <c r="F16" s="17"/>
      <c r="G16" s="17"/>
      <c r="H16" s="17"/>
      <c r="I16" s="19" t="s">
        <v>49</v>
      </c>
      <c r="J16" s="20">
        <f>(N14+O14)/P14</f>
        <v>1.0432332990177475</v>
      </c>
    </row>
  </sheetData>
  <sheetProtection/>
  <mergeCells count="1">
    <mergeCell ref="B4:C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="85" zoomScaleNormal="85" zoomScalePageLayoutView="0" workbookViewId="0" topLeftCell="A1">
      <selection activeCell="H22" sqref="H22"/>
    </sheetView>
  </sheetViews>
  <sheetFormatPr defaultColWidth="11.421875" defaultRowHeight="15"/>
  <cols>
    <col min="1" max="1" width="7.00390625" style="3" customWidth="1"/>
    <col min="2" max="2" width="9.00390625" style="3" bestFit="1" customWidth="1"/>
    <col min="3" max="3" width="5.00390625" style="3" bestFit="1" customWidth="1"/>
    <col min="4" max="4" width="5.28125" style="3" bestFit="1" customWidth="1"/>
    <col min="5" max="5" width="9.8515625" style="3" bestFit="1" customWidth="1"/>
    <col min="6" max="7" width="5.7109375" style="3" bestFit="1" customWidth="1"/>
    <col min="8" max="8" width="9.8515625" style="3" bestFit="1" customWidth="1"/>
    <col min="9" max="9" width="10.28125" style="0" bestFit="1" customWidth="1"/>
    <col min="10" max="10" width="6.7109375" style="0" bestFit="1" customWidth="1"/>
    <col min="11" max="11" width="9.421875" style="0" bestFit="1" customWidth="1"/>
    <col min="12" max="12" width="11.8515625" style="0" bestFit="1" customWidth="1"/>
    <col min="13" max="13" width="11.00390625" style="0" bestFit="1" customWidth="1"/>
    <col min="14" max="14" width="5.28125" style="0" bestFit="1" customWidth="1"/>
    <col min="15" max="15" width="6.57421875" style="0" bestFit="1" customWidth="1"/>
    <col min="16" max="16" width="8.57421875" style="0" bestFit="1" customWidth="1"/>
  </cols>
  <sheetData>
    <row r="1" spans="1:8" s="12" customFormat="1" ht="12.75">
      <c r="A1" s="17"/>
      <c r="B1" s="17"/>
      <c r="C1" s="17"/>
      <c r="D1" s="17"/>
      <c r="E1" s="17"/>
      <c r="F1" s="17"/>
      <c r="G1" s="17"/>
      <c r="H1" s="17"/>
    </row>
    <row r="2" s="16" customFormat="1" ht="12.75">
      <c r="A2" s="15" t="s">
        <v>27</v>
      </c>
    </row>
    <row r="3" spans="1:8" s="12" customFormat="1" ht="14.25">
      <c r="A3" s="17" t="s">
        <v>40</v>
      </c>
      <c r="B3" s="17">
        <v>0.88</v>
      </c>
      <c r="C3" s="17"/>
      <c r="D3" s="17"/>
      <c r="E3" s="17"/>
      <c r="F3" s="17"/>
      <c r="G3" s="17"/>
      <c r="H3" s="17"/>
    </row>
    <row r="4" spans="1:16" s="9" customFormat="1" ht="15.75">
      <c r="A4" s="8" t="s">
        <v>0</v>
      </c>
      <c r="B4" s="43" t="s">
        <v>19</v>
      </c>
      <c r="C4" s="43"/>
      <c r="D4" s="8" t="s">
        <v>41</v>
      </c>
      <c r="E4" s="8" t="s">
        <v>42</v>
      </c>
      <c r="F4" s="8" t="s">
        <v>43</v>
      </c>
      <c r="G4" s="8" t="s">
        <v>44</v>
      </c>
      <c r="H4" s="8" t="s">
        <v>25</v>
      </c>
      <c r="I4" s="8" t="s">
        <v>24</v>
      </c>
      <c r="J4" s="8" t="s">
        <v>33</v>
      </c>
      <c r="K4" s="8" t="s">
        <v>23</v>
      </c>
      <c r="L4" s="8" t="s">
        <v>45</v>
      </c>
      <c r="M4" s="8" t="s">
        <v>34</v>
      </c>
      <c r="N4" s="8" t="s">
        <v>46</v>
      </c>
      <c r="O4" s="8" t="s">
        <v>47</v>
      </c>
      <c r="P4" s="8" t="s">
        <v>48</v>
      </c>
    </row>
    <row r="5" spans="1:16" s="9" customFormat="1" ht="12.75">
      <c r="A5" s="8"/>
      <c r="B5" s="8" t="s">
        <v>20</v>
      </c>
      <c r="C5" s="8" t="s">
        <v>21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12" customFormat="1" ht="12.75">
      <c r="A6" s="10">
        <v>1</v>
      </c>
      <c r="B6" s="10" t="s">
        <v>22</v>
      </c>
      <c r="C6" s="10" t="s">
        <v>22</v>
      </c>
      <c r="D6" s="10">
        <f>'Hoja de datos Sin Sismo'!H3</f>
        <v>66.8</v>
      </c>
      <c r="E6" s="10">
        <f>DATOS!B3</f>
        <v>0</v>
      </c>
      <c r="F6" s="10">
        <f>DATOS!B4</f>
        <v>30</v>
      </c>
      <c r="G6" s="22">
        <f>COS(PI()*D6/180)*(1+TAN(PI()*F6/180)*TAN(PI()*D6/180)/B$3)</f>
        <v>0.9969680863417554</v>
      </c>
      <c r="H6" s="11">
        <f>'Hoja de datos Sin Sismo'!G3</f>
        <v>3.696</v>
      </c>
      <c r="I6" s="10">
        <f>'Hoja de datos Sin Sismo'!N3</f>
        <v>0</v>
      </c>
      <c r="J6" s="10">
        <f>'Hoja de datos Sin Sismo'!K3</f>
        <v>3</v>
      </c>
      <c r="K6" s="22">
        <f>(H6-I6*COS(PI()*D6/180)-E6*J6*SIN(PI()*D6/180)/B$3)/G6</f>
        <v>3.7072400316864615</v>
      </c>
      <c r="L6" s="22">
        <f>K6/J6</f>
        <v>1.2357466772288206</v>
      </c>
      <c r="M6" s="11">
        <f>'Hoja de datos Sin Sismo'!O3</f>
        <v>23.65511397408954</v>
      </c>
      <c r="N6" s="10">
        <f>E6*J6</f>
        <v>0</v>
      </c>
      <c r="O6" s="22">
        <f>K6*TAN(PI()*D6/180)</f>
        <v>8.64963904897259</v>
      </c>
      <c r="P6" s="22">
        <f>H6*SIN(D6*PI()/180)</f>
        <v>3.3971242138873463</v>
      </c>
    </row>
    <row r="7" spans="1:16" s="12" customFormat="1" ht="12.75">
      <c r="A7" s="10">
        <v>2</v>
      </c>
      <c r="B7" s="10" t="s">
        <v>22</v>
      </c>
      <c r="C7" s="10" t="s">
        <v>22</v>
      </c>
      <c r="D7" s="10">
        <f>'Hoja de datos Sin Sismo'!H4</f>
        <v>51.6</v>
      </c>
      <c r="E7" s="10">
        <f>DATOS!B3</f>
        <v>0</v>
      </c>
      <c r="F7" s="10">
        <f>DATOS!B4</f>
        <v>30</v>
      </c>
      <c r="G7" s="22">
        <f>COS(PI()*D7/180)*(1+TAN(PI()*F7/180)*TAN(PI()*D7/180)/B$3)</f>
        <v>1.1353132672660626</v>
      </c>
      <c r="H7" s="11">
        <f>'Hoja de datos Sin Sismo'!G4</f>
        <v>42.416000000000004</v>
      </c>
      <c r="I7" s="10">
        <f>'Hoja de datos Sin Sismo'!N4</f>
        <v>12</v>
      </c>
      <c r="J7" s="10">
        <f>'Hoja de datos Sin Sismo'!K4</f>
        <v>6</v>
      </c>
      <c r="K7" s="22">
        <f>(H7-I7*COS(PI()*D7/180)-E7*J7*SIN(PI()*D7/180)/B$3)/G7</f>
        <v>30.795224229918933</v>
      </c>
      <c r="L7" s="22">
        <f>K7/J7</f>
        <v>5.1325373716531555</v>
      </c>
      <c r="M7" s="11">
        <f>'Hoja de datos Sin Sismo'!O4</f>
        <v>23.65511397408954</v>
      </c>
      <c r="N7" s="10">
        <f>E7*J7</f>
        <v>0</v>
      </c>
      <c r="O7" s="22">
        <f>K7*TAN(PI()*D7/180)</f>
        <v>38.8539032290451</v>
      </c>
      <c r="P7" s="22">
        <f>H7*SIN(D7*PI()/180)</f>
        <v>33.241141685932824</v>
      </c>
    </row>
    <row r="8" spans="1:16" s="12" customFormat="1" ht="12.75">
      <c r="A8" s="10">
        <v>3</v>
      </c>
      <c r="B8" s="10" t="s">
        <v>22</v>
      </c>
      <c r="C8" s="10" t="s">
        <v>22</v>
      </c>
      <c r="D8" s="10">
        <f>'Hoja de datos Sin Sismo'!H5</f>
        <v>32.3</v>
      </c>
      <c r="E8" s="10">
        <f>DATOS!B3</f>
        <v>0</v>
      </c>
      <c r="F8" s="10">
        <f>DATOS!B4</f>
        <v>30</v>
      </c>
      <c r="G8" s="22">
        <f aca="true" t="shared" si="0" ref="G8:G13">COS(PI()*D8/180)*(1+TAN(PI()*F8/180)*TAN(PI()*D8/180)/B$3)</f>
        <v>1.195839643179044</v>
      </c>
      <c r="H8" s="11">
        <f>'Hoja de datos Sin Sismo'!G5</f>
        <v>58.52000000000001</v>
      </c>
      <c r="I8" s="10">
        <f>'Hoja de datos Sin Sismo'!N5</f>
        <v>22.08</v>
      </c>
      <c r="J8" s="10">
        <f>'Hoja de datos Sin Sismo'!K5</f>
        <v>4.6</v>
      </c>
      <c r="K8" s="22">
        <f aca="true" t="shared" si="1" ref="K8:K13">(H8-I8*COS(PI()*D8/180)-E8*J8*SIN(PI()*D8/180)/B$3)/G8</f>
        <v>33.32940076857278</v>
      </c>
      <c r="L8" s="22">
        <f aca="true" t="shared" si="2" ref="L8:L13">K8/J8</f>
        <v>7.245521906211475</v>
      </c>
      <c r="M8" s="11">
        <f>'Hoja de datos Sin Sismo'!O5</f>
        <v>23.65511397408954</v>
      </c>
      <c r="N8" s="10">
        <f aca="true" t="shared" si="3" ref="N8:N13">E8*J8</f>
        <v>0</v>
      </c>
      <c r="O8" s="22">
        <f aca="true" t="shared" si="4" ref="O8:O13">K8*TAN(PI()*D8/180)</f>
        <v>21.06997252739725</v>
      </c>
      <c r="P8" s="22">
        <f aca="true" t="shared" si="5" ref="P8:P13">H8*SIN(D8*PI()/180)</f>
        <v>31.270299486292636</v>
      </c>
    </row>
    <row r="9" spans="1:16" s="12" customFormat="1" ht="12.75">
      <c r="A9" s="10">
        <v>4</v>
      </c>
      <c r="B9" s="10" t="s">
        <v>22</v>
      </c>
      <c r="C9" s="10" t="s">
        <v>22</v>
      </c>
      <c r="D9" s="10">
        <f>'Hoja de datos Sin Sismo'!H6</f>
        <v>20.6</v>
      </c>
      <c r="E9" s="10">
        <f>DATOS!C3</f>
        <v>0</v>
      </c>
      <c r="F9" s="10">
        <f>DATOS!C4</f>
        <v>35</v>
      </c>
      <c r="G9" s="22">
        <f t="shared" si="0"/>
        <v>1.2160165521811352</v>
      </c>
      <c r="H9" s="11">
        <f>'Hoja de datos Sin Sismo'!G6</f>
        <v>46.61</v>
      </c>
      <c r="I9" s="10">
        <f>'Hoja de datos Sin Sismo'!N6</f>
        <v>19.379999999999995</v>
      </c>
      <c r="J9" s="10">
        <f>'Hoja de datos Sin Sismo'!K6</f>
        <v>3.4</v>
      </c>
      <c r="K9" s="22">
        <f t="shared" si="1"/>
        <v>23.41182457287637</v>
      </c>
      <c r="L9" s="22">
        <f t="shared" si="2"/>
        <v>6.885830756728344</v>
      </c>
      <c r="M9" s="11">
        <f>'Hoja de datos Sin Sismo'!O6</f>
        <v>23.599489759728954</v>
      </c>
      <c r="N9" s="10">
        <f t="shared" si="3"/>
        <v>0</v>
      </c>
      <c r="O9" s="22">
        <f t="shared" si="4"/>
        <v>8.799926324536202</v>
      </c>
      <c r="P9" s="22">
        <f t="shared" si="5"/>
        <v>16.399339232143152</v>
      </c>
    </row>
    <row r="10" spans="1:16" s="12" customFormat="1" ht="12.75">
      <c r="A10" s="10">
        <v>5</v>
      </c>
      <c r="B10" s="10" t="s">
        <v>22</v>
      </c>
      <c r="C10" s="10" t="s">
        <v>22</v>
      </c>
      <c r="D10" s="10">
        <f>'Hoja de datos Sin Sismo'!H8</f>
        <v>7.1</v>
      </c>
      <c r="E10" s="10">
        <f>DATOS!C3</f>
        <v>0</v>
      </c>
      <c r="F10" s="10">
        <f>DATOS!C4</f>
        <v>35</v>
      </c>
      <c r="G10" s="22">
        <f t="shared" si="0"/>
        <v>1.09068044441679</v>
      </c>
      <c r="H10" s="11">
        <f>'Hoja de datos Sin Sismo'!G8</f>
        <v>38.464000000000006</v>
      </c>
      <c r="I10" s="10">
        <f>'Hoja de datos Sin Sismo'!N8</f>
        <v>16.639999999999997</v>
      </c>
      <c r="J10" s="10">
        <f>'Hoja de datos Sin Sismo'!K8</f>
        <v>3.2</v>
      </c>
      <c r="K10" s="22">
        <f t="shared" si="1"/>
        <v>20.12651520979957</v>
      </c>
      <c r="L10" s="22">
        <f t="shared" si="2"/>
        <v>6.2895360030623655</v>
      </c>
      <c r="M10" s="11">
        <f>'Hoja de datos Sin Sismo'!O8</f>
        <v>23.599489759728954</v>
      </c>
      <c r="N10" s="10">
        <f t="shared" si="3"/>
        <v>0</v>
      </c>
      <c r="O10" s="22">
        <f t="shared" si="4"/>
        <v>2.5068899897266848</v>
      </c>
      <c r="P10" s="22">
        <f t="shared" si="5"/>
        <v>4.754207201346312</v>
      </c>
    </row>
    <row r="11" spans="1:16" s="12" customFormat="1" ht="12.75">
      <c r="A11" s="10">
        <v>6</v>
      </c>
      <c r="B11" s="10" t="s">
        <v>22</v>
      </c>
      <c r="C11" s="10" t="s">
        <v>22</v>
      </c>
      <c r="D11" s="10">
        <f>'Hoja de datos Sin Sismo'!H10</f>
        <v>0</v>
      </c>
      <c r="E11" s="10">
        <f>DATOS!C3</f>
        <v>0</v>
      </c>
      <c r="F11" s="10">
        <f>DATOS!C4</f>
        <v>35</v>
      </c>
      <c r="G11" s="22">
        <f t="shared" si="0"/>
        <v>1</v>
      </c>
      <c r="H11" s="11">
        <f>'Hoja de datos Sin Sismo'!G10</f>
        <v>25.856</v>
      </c>
      <c r="I11" s="10">
        <f>'Hoja de datos Sin Sismo'!N10</f>
        <v>11.52</v>
      </c>
      <c r="J11" s="10">
        <f>'Hoja de datos Sin Sismo'!K10</f>
        <v>3.2</v>
      </c>
      <c r="K11" s="22">
        <f t="shared" si="1"/>
        <v>14.336000000000002</v>
      </c>
      <c r="L11" s="22">
        <f t="shared" si="2"/>
        <v>4.48</v>
      </c>
      <c r="M11" s="11">
        <f>'Hoja de datos Sin Sismo'!O10</f>
        <v>23.599489759728954</v>
      </c>
      <c r="N11" s="10">
        <f t="shared" si="3"/>
        <v>0</v>
      </c>
      <c r="O11" s="22">
        <f t="shared" si="4"/>
        <v>0</v>
      </c>
      <c r="P11" s="22">
        <f t="shared" si="5"/>
        <v>0</v>
      </c>
    </row>
    <row r="12" spans="1:16" s="12" customFormat="1" ht="12.75">
      <c r="A12" s="10">
        <v>7</v>
      </c>
      <c r="B12" s="10" t="s">
        <v>22</v>
      </c>
      <c r="C12" s="10" t="s">
        <v>22</v>
      </c>
      <c r="D12" s="10">
        <f>'Hoja de datos Sin Sismo'!H12</f>
        <v>-13</v>
      </c>
      <c r="E12" s="10">
        <f>DATOS!C3</f>
        <v>0</v>
      </c>
      <c r="F12" s="10">
        <f>DATOS!C4</f>
        <v>35</v>
      </c>
      <c r="G12" s="22">
        <f t="shared" si="0"/>
        <v>0.795378673899103</v>
      </c>
      <c r="H12" s="11">
        <f>'Hoja de datos Sin Sismo'!G12</f>
        <v>7.134</v>
      </c>
      <c r="I12" s="10">
        <f>'Hoja de datos Sin Sismo'!N12</f>
        <v>0</v>
      </c>
      <c r="J12" s="10">
        <f>'Hoja de datos Sin Sismo'!K12</f>
        <v>2.6</v>
      </c>
      <c r="K12" s="22">
        <f t="shared" si="1"/>
        <v>8.969312648310932</v>
      </c>
      <c r="L12" s="22">
        <f t="shared" si="2"/>
        <v>3.449735633965743</v>
      </c>
      <c r="M12" s="11">
        <f>'Hoja de datos Sin Sismo'!O12</f>
        <v>23.599489759728954</v>
      </c>
      <c r="N12" s="10">
        <f t="shared" si="3"/>
        <v>0</v>
      </c>
      <c r="O12" s="22">
        <f t="shared" si="4"/>
        <v>-2.070728986755179</v>
      </c>
      <c r="P12" s="22">
        <f t="shared" si="5"/>
        <v>-1.604800821689133</v>
      </c>
    </row>
    <row r="13" spans="1:16" s="12" customFormat="1" ht="12.75">
      <c r="A13" s="10">
        <v>8</v>
      </c>
      <c r="B13" s="10" t="s">
        <v>22</v>
      </c>
      <c r="C13" s="10" t="s">
        <v>22</v>
      </c>
      <c r="D13" s="10">
        <f>'Hoja de datos Sin Sismo'!H15</f>
        <v>-21</v>
      </c>
      <c r="E13" s="10">
        <f>DATOS!C3</f>
        <v>0</v>
      </c>
      <c r="F13" s="10">
        <f>DATOS!C4</f>
        <v>35</v>
      </c>
      <c r="G13" s="22">
        <f t="shared" si="0"/>
        <v>0.6484304949922288</v>
      </c>
      <c r="H13" s="11">
        <f>'Hoja de datos Sin Sismo'!G15</f>
        <v>4.29</v>
      </c>
      <c r="I13" s="10">
        <f>'Hoja de datos Sin Sismo'!N15</f>
        <v>0</v>
      </c>
      <c r="J13" s="10">
        <f>'Hoja de datos Sin Sismo'!K15</f>
        <v>2.8</v>
      </c>
      <c r="K13" s="22">
        <f t="shared" si="1"/>
        <v>6.615975086198581</v>
      </c>
      <c r="L13" s="22">
        <f t="shared" si="2"/>
        <v>2.362848245070922</v>
      </c>
      <c r="M13" s="11">
        <f>'Hoja de datos Sin Sismo'!O15</f>
        <v>23.599489759728954</v>
      </c>
      <c r="N13" s="10">
        <f t="shared" si="3"/>
        <v>0</v>
      </c>
      <c r="O13" s="22">
        <f t="shared" si="4"/>
        <v>-2.53963489228197</v>
      </c>
      <c r="P13" s="22">
        <f t="shared" si="5"/>
        <v>-1.5373985035493383</v>
      </c>
    </row>
    <row r="14" spans="1:16" s="12" customFormat="1" ht="12.75">
      <c r="A14" s="17"/>
      <c r="B14" s="17"/>
      <c r="C14" s="17"/>
      <c r="D14" s="17"/>
      <c r="E14" s="17"/>
      <c r="F14" s="17"/>
      <c r="G14" s="17"/>
      <c r="H14" s="17"/>
      <c r="M14" s="18" t="s">
        <v>26</v>
      </c>
      <c r="N14" s="17">
        <f>SUM(N6:N13)</f>
        <v>0</v>
      </c>
      <c r="O14" s="17">
        <f>SUM(O6:O13)</f>
        <v>75.26996724064068</v>
      </c>
      <c r="P14" s="17">
        <f>SUM(P6:P13)</f>
        <v>85.91991249436379</v>
      </c>
    </row>
    <row r="15" spans="1:8" s="12" customFormat="1" ht="12.75">
      <c r="A15" s="17"/>
      <c r="B15" s="17"/>
      <c r="C15" s="17"/>
      <c r="D15" s="17"/>
      <c r="E15" s="17"/>
      <c r="F15" s="17"/>
      <c r="G15" s="17"/>
      <c r="H15" s="17"/>
    </row>
    <row r="16" spans="1:10" s="12" customFormat="1" ht="14.25">
      <c r="A16" s="17"/>
      <c r="B16" s="17"/>
      <c r="C16" s="17"/>
      <c r="D16" s="17"/>
      <c r="E16" s="17"/>
      <c r="F16" s="17"/>
      <c r="G16" s="17"/>
      <c r="H16" s="17"/>
      <c r="I16" s="19" t="s">
        <v>49</v>
      </c>
      <c r="J16" s="20">
        <f>(N14+O14)/P14</f>
        <v>0.8760479969713456</v>
      </c>
    </row>
  </sheetData>
  <sheetProtection/>
  <mergeCells count="1">
    <mergeCell ref="B4:C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P3" sqref="P3"/>
    </sheetView>
  </sheetViews>
  <sheetFormatPr defaultColWidth="11.421875" defaultRowHeight="15"/>
  <cols>
    <col min="1" max="1" width="7.421875" style="3" bestFit="1" customWidth="1"/>
    <col min="2" max="2" width="6.421875" style="3" bestFit="1" customWidth="1"/>
    <col min="3" max="3" width="5.57421875" style="3" bestFit="1" customWidth="1"/>
    <col min="4" max="4" width="6.140625" style="3" bestFit="1" customWidth="1"/>
    <col min="5" max="5" width="7.7109375" style="3" customWidth="1"/>
    <col min="6" max="6" width="4.421875" style="3" bestFit="1" customWidth="1"/>
    <col min="7" max="7" width="9.421875" style="3" bestFit="1" customWidth="1"/>
    <col min="8" max="8" width="5.00390625" style="3" bestFit="1" customWidth="1"/>
    <col min="9" max="9" width="5.57421875" style="3" bestFit="1" customWidth="1"/>
    <col min="10" max="10" width="6.140625" style="3" bestFit="1" customWidth="1"/>
    <col min="11" max="11" width="6.7109375" style="3" bestFit="1" customWidth="1"/>
    <col min="12" max="14" width="6.00390625" style="3" bestFit="1" customWidth="1"/>
    <col min="15" max="15" width="11.00390625" style="3" bestFit="1" customWidth="1"/>
    <col min="16" max="16" width="7.8515625" style="3" customWidth="1"/>
    <col min="17" max="17" width="7.28125" style="0" customWidth="1"/>
    <col min="18" max="18" width="7.8515625" style="0" customWidth="1"/>
  </cols>
  <sheetData>
    <row r="1" spans="1:16" s="12" customFormat="1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8" s="9" customFormat="1" ht="31.5" customHeight="1">
      <c r="A2" s="8" t="s">
        <v>0</v>
      </c>
      <c r="B2" s="8" t="s">
        <v>29</v>
      </c>
      <c r="C2" s="8" t="s">
        <v>2</v>
      </c>
      <c r="D2" s="8" t="s">
        <v>1</v>
      </c>
      <c r="E2" s="8" t="s">
        <v>56</v>
      </c>
      <c r="F2" s="27" t="s">
        <v>57</v>
      </c>
      <c r="G2" s="8" t="s">
        <v>4</v>
      </c>
      <c r="H2" s="8" t="s">
        <v>32</v>
      </c>
      <c r="I2" s="8" t="s">
        <v>5</v>
      </c>
      <c r="J2" s="8" t="s">
        <v>6</v>
      </c>
      <c r="K2" s="8" t="s">
        <v>33</v>
      </c>
      <c r="L2" s="8" t="s">
        <v>53</v>
      </c>
      <c r="M2" s="8" t="s">
        <v>54</v>
      </c>
      <c r="N2" s="8" t="s">
        <v>55</v>
      </c>
      <c r="O2" s="8" t="s">
        <v>34</v>
      </c>
      <c r="P2" s="45" t="s">
        <v>74</v>
      </c>
      <c r="Q2" s="25" t="s">
        <v>51</v>
      </c>
      <c r="R2" s="25" t="s">
        <v>28</v>
      </c>
    </row>
    <row r="3" spans="1:18" s="12" customFormat="1" ht="12.75">
      <c r="A3" s="10">
        <v>1</v>
      </c>
      <c r="B3" s="10">
        <v>1.2</v>
      </c>
      <c r="C3" s="10">
        <v>0</v>
      </c>
      <c r="D3" s="10">
        <v>2.8</v>
      </c>
      <c r="E3" s="10">
        <v>1.68</v>
      </c>
      <c r="F3" s="11">
        <v>2.2</v>
      </c>
      <c r="G3" s="11">
        <f>F3*E3</f>
        <v>3.696</v>
      </c>
      <c r="H3" s="10">
        <v>66.8</v>
      </c>
      <c r="I3" s="10">
        <v>0</v>
      </c>
      <c r="J3" s="10">
        <v>0</v>
      </c>
      <c r="K3" s="10">
        <v>3</v>
      </c>
      <c r="L3" s="10">
        <v>0</v>
      </c>
      <c r="M3" s="10">
        <v>0</v>
      </c>
      <c r="N3" s="10">
        <v>0</v>
      </c>
      <c r="O3" s="11">
        <f>DATOS!$B$5/(TAN(PI()*DATOS!$B$4/180)-TAN(PI()*DATOS!$B$6/180))</f>
        <v>23.65511397408954</v>
      </c>
      <c r="P3" s="11">
        <v>2.2</v>
      </c>
      <c r="Q3" s="11">
        <f>P3*E3</f>
        <v>3.696</v>
      </c>
      <c r="R3" s="22">
        <f>Q3*F$19</f>
        <v>0.5544</v>
      </c>
    </row>
    <row r="4" spans="1:18" s="12" customFormat="1" ht="12.75">
      <c r="A4" s="10">
        <v>2</v>
      </c>
      <c r="B4" s="10">
        <v>3.8</v>
      </c>
      <c r="C4" s="10">
        <f>D3</f>
        <v>2.8</v>
      </c>
      <c r="D4" s="10">
        <v>6.8</v>
      </c>
      <c r="E4" s="10">
        <v>19.28</v>
      </c>
      <c r="F4" s="11">
        <v>2.2</v>
      </c>
      <c r="G4" s="11">
        <f>F4*E4</f>
        <v>42.416000000000004</v>
      </c>
      <c r="H4" s="10">
        <v>51.6</v>
      </c>
      <c r="I4" s="10">
        <v>0</v>
      </c>
      <c r="J4" s="10">
        <v>4</v>
      </c>
      <c r="K4" s="10">
        <v>6</v>
      </c>
      <c r="L4" s="10">
        <f>M3</f>
        <v>0</v>
      </c>
      <c r="M4" s="10">
        <f>J4^2/2</f>
        <v>8</v>
      </c>
      <c r="N4" s="10">
        <f>(J4+I4)*K4/2</f>
        <v>12</v>
      </c>
      <c r="O4" s="11">
        <f>DATOS!$B$5/(TAN(PI()*DATOS!$B$4/180)-TAN(PI()*DATOS!$B$6/180))</f>
        <v>23.65511397408954</v>
      </c>
      <c r="P4" s="11">
        <v>2.2</v>
      </c>
      <c r="Q4" s="11">
        <f>P4*E4</f>
        <v>42.416000000000004</v>
      </c>
      <c r="R4" s="22">
        <f>Q4*F$19</f>
        <v>6.3624</v>
      </c>
    </row>
    <row r="5" spans="1:18" s="12" customFormat="1" ht="12.75">
      <c r="A5" s="10">
        <v>3</v>
      </c>
      <c r="B5" s="10">
        <v>3.8</v>
      </c>
      <c r="C5" s="10">
        <f>D4</f>
        <v>6.8</v>
      </c>
      <c r="D5" s="10">
        <v>7</v>
      </c>
      <c r="E5" s="10">
        <v>26.6</v>
      </c>
      <c r="F5" s="11">
        <v>2.2</v>
      </c>
      <c r="G5" s="11">
        <f>F5*E5</f>
        <v>58.52000000000001</v>
      </c>
      <c r="H5" s="10">
        <v>32.3</v>
      </c>
      <c r="I5" s="10">
        <f>J4</f>
        <v>4</v>
      </c>
      <c r="J5" s="10">
        <v>5.6</v>
      </c>
      <c r="K5" s="10">
        <v>4.6</v>
      </c>
      <c r="L5" s="10">
        <f>M4</f>
        <v>8</v>
      </c>
      <c r="M5" s="10">
        <f>J5^2/2</f>
        <v>15.679999999999998</v>
      </c>
      <c r="N5" s="10">
        <f>(J5+I5)*K5/2</f>
        <v>22.08</v>
      </c>
      <c r="O5" s="11">
        <f>DATOS!$B$5/(TAN(PI()*DATOS!$B$4/180)-TAN(PI()*DATOS!$B$6/180))</f>
        <v>23.65511397408954</v>
      </c>
      <c r="P5" s="11">
        <v>2.2</v>
      </c>
      <c r="Q5" s="11">
        <f>P5*E5</f>
        <v>58.52000000000001</v>
      </c>
      <c r="R5" s="22">
        <f>Q5*F$19</f>
        <v>8.778</v>
      </c>
    </row>
    <row r="6" spans="1:18" s="12" customFormat="1" ht="12.75">
      <c r="A6" s="10">
        <v>4</v>
      </c>
      <c r="B6" s="10">
        <v>3.2</v>
      </c>
      <c r="C6" s="10">
        <f>D5</f>
        <v>7</v>
      </c>
      <c r="D6" s="10">
        <v>6</v>
      </c>
      <c r="E6" s="10">
        <v>19.2</v>
      </c>
      <c r="F6" s="11">
        <v>2.2</v>
      </c>
      <c r="G6" s="11">
        <f>F6*E6+F7*E7</f>
        <v>46.61</v>
      </c>
      <c r="H6" s="10">
        <v>20.6</v>
      </c>
      <c r="I6" s="10">
        <f>J5</f>
        <v>5.6</v>
      </c>
      <c r="J6" s="10">
        <v>5.8</v>
      </c>
      <c r="K6" s="10">
        <v>3.4</v>
      </c>
      <c r="L6" s="10">
        <f>M5</f>
        <v>15.679999999999998</v>
      </c>
      <c r="M6" s="10">
        <f>J6^2/2</f>
        <v>16.82</v>
      </c>
      <c r="N6" s="10">
        <f>(J6+I6)*K6/2</f>
        <v>19.379999999999995</v>
      </c>
      <c r="O6" s="11">
        <f>DATOS!$C$5/(TAN(PI()*DATOS!$C$4/180)-TAN(PI()*DATOS!$C$6/180))</f>
        <v>23.599489759728954</v>
      </c>
      <c r="P6" s="11">
        <v>2.2</v>
      </c>
      <c r="Q6" s="11">
        <f>P6*E6+P7*E7</f>
        <v>46.61</v>
      </c>
      <c r="R6" s="22">
        <f>Q6*F$19</f>
        <v>6.991499999999999</v>
      </c>
    </row>
    <row r="7" spans="1:18" s="12" customFormat="1" ht="12.75">
      <c r="A7" s="10"/>
      <c r="B7" s="10"/>
      <c r="C7" s="10"/>
      <c r="D7" s="10"/>
      <c r="E7" s="10">
        <v>1.9</v>
      </c>
      <c r="F7" s="11">
        <v>2.3</v>
      </c>
      <c r="G7" s="11"/>
      <c r="H7" s="10"/>
      <c r="I7" s="10"/>
      <c r="J7" s="10"/>
      <c r="K7" s="10"/>
      <c r="L7" s="10"/>
      <c r="M7" s="10"/>
      <c r="N7" s="10"/>
      <c r="O7" s="10"/>
      <c r="P7" s="11">
        <v>2.3</v>
      </c>
      <c r="Q7" s="23"/>
      <c r="R7" s="24"/>
    </row>
    <row r="8" spans="1:18" s="12" customFormat="1" ht="12.75">
      <c r="A8" s="10">
        <v>5</v>
      </c>
      <c r="B8" s="10">
        <v>3.2</v>
      </c>
      <c r="C8" s="10">
        <f>D6</f>
        <v>6</v>
      </c>
      <c r="D8" s="10">
        <v>4.6</v>
      </c>
      <c r="E8" s="10">
        <v>12.8</v>
      </c>
      <c r="F8" s="11">
        <v>2.2</v>
      </c>
      <c r="G8" s="11">
        <f>F8*E8+F9*E9</f>
        <v>38.464000000000006</v>
      </c>
      <c r="H8" s="10">
        <v>7.1</v>
      </c>
      <c r="I8" s="10">
        <f>J6</f>
        <v>5.8</v>
      </c>
      <c r="J8" s="10">
        <v>4.6</v>
      </c>
      <c r="K8" s="10">
        <v>3.2</v>
      </c>
      <c r="L8" s="10">
        <f>M6</f>
        <v>16.82</v>
      </c>
      <c r="M8" s="10">
        <f>J8^2/2</f>
        <v>10.579999999999998</v>
      </c>
      <c r="N8" s="10">
        <f>(J8+I8)*K8/2</f>
        <v>16.639999999999997</v>
      </c>
      <c r="O8" s="11">
        <f>DATOS!$C$5/(TAN(PI()*DATOS!$C$4/180)-TAN(PI()*DATOS!$C$6/180))</f>
        <v>23.599489759728954</v>
      </c>
      <c r="P8" s="11">
        <v>2.2</v>
      </c>
      <c r="Q8" s="11">
        <f>P8*E8+P9*E9</f>
        <v>38.464000000000006</v>
      </c>
      <c r="R8" s="22">
        <f>Q8*F$19</f>
        <v>5.7696000000000005</v>
      </c>
    </row>
    <row r="9" spans="1:18" s="12" customFormat="1" ht="12.75">
      <c r="A9" s="10"/>
      <c r="B9" s="10"/>
      <c r="C9" s="10"/>
      <c r="D9" s="10"/>
      <c r="E9" s="10">
        <v>4.48</v>
      </c>
      <c r="F9" s="11">
        <v>2.3</v>
      </c>
      <c r="G9" s="11"/>
      <c r="H9" s="10"/>
      <c r="I9" s="10"/>
      <c r="J9" s="10"/>
      <c r="K9" s="10"/>
      <c r="L9" s="10"/>
      <c r="M9" s="10"/>
      <c r="N9" s="10"/>
      <c r="O9" s="10"/>
      <c r="P9" s="11">
        <v>2.3</v>
      </c>
      <c r="Q9" s="23"/>
      <c r="R9" s="24"/>
    </row>
    <row r="10" spans="1:18" s="12" customFormat="1" ht="12.75">
      <c r="A10" s="10">
        <v>6</v>
      </c>
      <c r="B10" s="10">
        <v>3.2</v>
      </c>
      <c r="C10" s="10">
        <f>D8</f>
        <v>4.6</v>
      </c>
      <c r="D10" s="10">
        <v>2.6</v>
      </c>
      <c r="E10" s="10">
        <v>6.4</v>
      </c>
      <c r="F10" s="11">
        <v>2.2</v>
      </c>
      <c r="G10" s="11">
        <f>F10*E10+F11*E11</f>
        <v>25.856</v>
      </c>
      <c r="H10" s="10">
        <v>0</v>
      </c>
      <c r="I10" s="10">
        <f>J8</f>
        <v>4.6</v>
      </c>
      <c r="J10" s="10">
        <v>2.6</v>
      </c>
      <c r="K10" s="10">
        <v>3.2</v>
      </c>
      <c r="L10" s="10">
        <f>M8</f>
        <v>10.579999999999998</v>
      </c>
      <c r="M10" s="10">
        <f>J10^2/2</f>
        <v>3.3800000000000003</v>
      </c>
      <c r="N10" s="10">
        <f>(J10+I10)*K10/2</f>
        <v>11.52</v>
      </c>
      <c r="O10" s="11">
        <f>DATOS!$C$5/(TAN(PI()*DATOS!$C$4/180)-TAN(PI()*DATOS!$C$6/180))</f>
        <v>23.599489759728954</v>
      </c>
      <c r="P10" s="11">
        <v>2.2</v>
      </c>
      <c r="Q10" s="11">
        <f>P10*E10+P11*E11</f>
        <v>25.856</v>
      </c>
      <c r="R10" s="22">
        <f>Q10*F$19</f>
        <v>3.8784</v>
      </c>
    </row>
    <row r="11" spans="1:18" s="12" customFormat="1" ht="12.75">
      <c r="A11" s="10"/>
      <c r="B11" s="10"/>
      <c r="C11" s="10"/>
      <c r="D11" s="10"/>
      <c r="E11" s="10">
        <v>5.12</v>
      </c>
      <c r="F11" s="11">
        <v>2.3</v>
      </c>
      <c r="G11" s="11"/>
      <c r="H11" s="10"/>
      <c r="I11" s="10"/>
      <c r="J11" s="10"/>
      <c r="K11" s="10"/>
      <c r="L11" s="10"/>
      <c r="M11" s="10"/>
      <c r="N11" s="10"/>
      <c r="O11" s="10"/>
      <c r="P11" s="11">
        <v>2.3</v>
      </c>
      <c r="Q11" s="23"/>
      <c r="R11" s="24"/>
    </row>
    <row r="12" spans="1:18" s="12" customFormat="1" ht="12.75">
      <c r="A12" s="10">
        <v>7</v>
      </c>
      <c r="B12" s="10">
        <v>2.6</v>
      </c>
      <c r="C12" s="10">
        <f>D10</f>
        <v>2.6</v>
      </c>
      <c r="D12" s="10">
        <v>2</v>
      </c>
      <c r="E12" s="10">
        <v>3.38</v>
      </c>
      <c r="F12" s="11">
        <v>1.3</v>
      </c>
      <c r="G12" s="11">
        <f>F12*E12+F13*E13+F14*E14</f>
        <v>7.134</v>
      </c>
      <c r="H12" s="10">
        <v>-13</v>
      </c>
      <c r="I12" s="10">
        <v>0</v>
      </c>
      <c r="J12" s="10">
        <v>0</v>
      </c>
      <c r="K12" s="10">
        <v>2.6</v>
      </c>
      <c r="L12" s="10">
        <v>0</v>
      </c>
      <c r="M12" s="10">
        <f>J12^2/2</f>
        <v>0</v>
      </c>
      <c r="N12" s="10">
        <v>0</v>
      </c>
      <c r="O12" s="11">
        <f>DATOS!$C$5/(TAN(PI()*DATOS!$C$4/180)-TAN(PI()*DATOS!$C$6/180))</f>
        <v>23.599489759728954</v>
      </c>
      <c r="P12" s="11">
        <v>2.3</v>
      </c>
      <c r="Q12" s="11">
        <f>P12*E12+P13*E13+P14*E14</f>
        <v>11.214</v>
      </c>
      <c r="R12" s="22">
        <f>Q12*F$19</f>
        <v>1.6821</v>
      </c>
    </row>
    <row r="13" spans="1:18" s="12" customFormat="1" ht="12.75">
      <c r="A13" s="10"/>
      <c r="B13" s="10"/>
      <c r="C13" s="10"/>
      <c r="D13" s="10"/>
      <c r="E13" s="10">
        <v>0.7</v>
      </c>
      <c r="F13" s="11">
        <v>1.2</v>
      </c>
      <c r="G13" s="11"/>
      <c r="H13" s="10"/>
      <c r="I13" s="10"/>
      <c r="J13" s="10"/>
      <c r="K13" s="10"/>
      <c r="L13" s="10"/>
      <c r="M13" s="10"/>
      <c r="N13" s="10"/>
      <c r="O13" s="10"/>
      <c r="P13" s="11">
        <v>2.2</v>
      </c>
      <c r="Q13" s="23"/>
      <c r="R13" s="24"/>
    </row>
    <row r="14" spans="1:18" s="12" customFormat="1" ht="12.75">
      <c r="A14" s="10"/>
      <c r="B14" s="10"/>
      <c r="C14" s="10"/>
      <c r="D14" s="10"/>
      <c r="E14" s="10">
        <v>1.9</v>
      </c>
      <c r="F14" s="11">
        <v>1</v>
      </c>
      <c r="G14" s="11"/>
      <c r="H14" s="10"/>
      <c r="I14" s="10"/>
      <c r="J14" s="10"/>
      <c r="K14" s="10"/>
      <c r="L14" s="10"/>
      <c r="M14" s="10"/>
      <c r="N14" s="10"/>
      <c r="O14" s="10"/>
      <c r="P14" s="11">
        <v>1</v>
      </c>
      <c r="Q14" s="23"/>
      <c r="R14" s="24"/>
    </row>
    <row r="15" spans="1:18" s="12" customFormat="1" ht="12.75">
      <c r="A15" s="10">
        <v>8</v>
      </c>
      <c r="B15" s="10">
        <v>2.6</v>
      </c>
      <c r="C15" s="10">
        <f>D12</f>
        <v>2</v>
      </c>
      <c r="D15" s="10">
        <v>1</v>
      </c>
      <c r="E15" s="10">
        <v>2.6</v>
      </c>
      <c r="F15" s="11">
        <v>1</v>
      </c>
      <c r="G15" s="11">
        <f>F15*E15+F16*E16</f>
        <v>4.29</v>
      </c>
      <c r="H15" s="10">
        <v>-21</v>
      </c>
      <c r="I15" s="10">
        <f>J12</f>
        <v>0</v>
      </c>
      <c r="J15" s="10">
        <v>0</v>
      </c>
      <c r="K15" s="10">
        <v>2.8</v>
      </c>
      <c r="L15" s="10">
        <f>M12</f>
        <v>0</v>
      </c>
      <c r="M15" s="10">
        <f>J15^2/2</f>
        <v>0</v>
      </c>
      <c r="N15" s="10">
        <f>(J15+I15)*K15/2</f>
        <v>0</v>
      </c>
      <c r="O15" s="11">
        <f>DATOS!$C$5/(TAN(PI()*DATOS!$C$4/180)-TAN(PI()*DATOS!$C$6/180))</f>
        <v>23.599489759728954</v>
      </c>
      <c r="P15" s="11">
        <v>1</v>
      </c>
      <c r="Q15" s="11">
        <f>P15*E15+P16*E16</f>
        <v>5.59</v>
      </c>
      <c r="R15" s="22">
        <f>Q15*F$19</f>
        <v>0.8384999999999999</v>
      </c>
    </row>
    <row r="16" spans="1:18" s="12" customFormat="1" ht="12.75">
      <c r="A16" s="10"/>
      <c r="B16" s="10"/>
      <c r="C16" s="10"/>
      <c r="D16" s="10"/>
      <c r="E16" s="10">
        <v>1.3</v>
      </c>
      <c r="F16" s="11">
        <v>1.3</v>
      </c>
      <c r="G16" s="10"/>
      <c r="H16" s="10"/>
      <c r="I16" s="10"/>
      <c r="J16" s="10"/>
      <c r="K16" s="10"/>
      <c r="L16" s="10"/>
      <c r="M16" s="10"/>
      <c r="N16" s="10"/>
      <c r="O16" s="10"/>
      <c r="P16" s="11">
        <v>2.3</v>
      </c>
      <c r="Q16" s="23"/>
      <c r="R16" s="24"/>
    </row>
    <row r="17" spans="1:16" s="12" customFormat="1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s="12" customFormat="1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s="12" customFormat="1" ht="12.75">
      <c r="A19" s="17"/>
      <c r="B19" s="17"/>
      <c r="C19" s="17"/>
      <c r="D19" s="17"/>
      <c r="E19" s="26" t="s">
        <v>52</v>
      </c>
      <c r="F19" s="17">
        <v>0.15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G19" sqref="G19"/>
    </sheetView>
  </sheetViews>
  <sheetFormatPr defaultColWidth="11.421875" defaultRowHeight="15"/>
  <cols>
    <col min="1" max="1" width="8.421875" style="3" customWidth="1"/>
    <col min="2" max="3" width="6.57421875" style="3" bestFit="1" customWidth="1"/>
    <col min="4" max="4" width="7.57421875" style="3" customWidth="1"/>
    <col min="5" max="5" width="4.28125" style="3" customWidth="1"/>
    <col min="6" max="6" width="7.140625" style="3" bestFit="1" customWidth="1"/>
    <col min="7" max="7" width="6.140625" style="0" customWidth="1"/>
    <col min="8" max="8" width="7.421875" style="3" customWidth="1"/>
    <col min="9" max="9" width="5.57421875" style="3" customWidth="1"/>
    <col min="10" max="10" width="5.28125" style="3" customWidth="1"/>
    <col min="11" max="11" width="6.140625" style="3" customWidth="1"/>
    <col min="12" max="12" width="6.7109375" style="3" customWidth="1"/>
    <col min="13" max="13" width="6.7109375" style="0" customWidth="1"/>
    <col min="14" max="15" width="6.28125" style="0" customWidth="1"/>
    <col min="16" max="17" width="6.57421875" style="0" customWidth="1"/>
    <col min="18" max="18" width="6.8515625" style="0" customWidth="1"/>
    <col min="19" max="19" width="8.28125" style="0" customWidth="1"/>
    <col min="20" max="20" width="6.8515625" style="0" customWidth="1"/>
    <col min="21" max="21" width="5.28125" style="0" bestFit="1" customWidth="1"/>
  </cols>
  <sheetData>
    <row r="1" spans="1:12" s="12" customFormat="1" ht="12.75">
      <c r="A1" s="17"/>
      <c r="B1" s="17"/>
      <c r="C1" s="17"/>
      <c r="D1" s="17"/>
      <c r="E1" s="17"/>
      <c r="F1" s="17"/>
      <c r="H1" s="17"/>
      <c r="I1" s="17"/>
      <c r="J1" s="17"/>
      <c r="K1" s="17"/>
      <c r="L1" s="17"/>
    </row>
    <row r="2" s="16" customFormat="1" ht="12.75">
      <c r="A2" s="15" t="s">
        <v>58</v>
      </c>
    </row>
    <row r="3" spans="1:12" s="12" customFormat="1" ht="14.25">
      <c r="A3" s="17" t="s">
        <v>40</v>
      </c>
      <c r="B3" s="17">
        <v>1</v>
      </c>
      <c r="C3" s="17"/>
      <c r="D3" s="28" t="s">
        <v>65</v>
      </c>
      <c r="E3" s="17">
        <v>32</v>
      </c>
      <c r="F3" s="41"/>
      <c r="H3" s="17"/>
      <c r="I3" s="17"/>
      <c r="J3" s="17"/>
      <c r="K3" s="17"/>
      <c r="L3" s="17"/>
    </row>
    <row r="4" spans="1:21" s="35" customFormat="1" ht="27" customHeight="1">
      <c r="A4" s="32" t="s">
        <v>0</v>
      </c>
      <c r="B4" s="44" t="s">
        <v>19</v>
      </c>
      <c r="C4" s="44"/>
      <c r="D4" s="32" t="s">
        <v>36</v>
      </c>
      <c r="E4" s="32" t="s">
        <v>37</v>
      </c>
      <c r="F4" s="40" t="s">
        <v>73</v>
      </c>
      <c r="G4" s="32" t="s">
        <v>38</v>
      </c>
      <c r="H4" s="32" t="s">
        <v>59</v>
      </c>
      <c r="I4" s="32" t="s">
        <v>67</v>
      </c>
      <c r="J4" s="32" t="s">
        <v>35</v>
      </c>
      <c r="K4" s="32" t="s">
        <v>68</v>
      </c>
      <c r="L4" s="32" t="s">
        <v>4</v>
      </c>
      <c r="M4" s="32" t="s">
        <v>24</v>
      </c>
      <c r="N4" s="32" t="s">
        <v>60</v>
      </c>
      <c r="O4" s="32" t="s">
        <v>61</v>
      </c>
      <c r="P4" s="32" t="s">
        <v>62</v>
      </c>
      <c r="Q4" s="32" t="s">
        <v>63</v>
      </c>
      <c r="R4" s="32" t="s">
        <v>23</v>
      </c>
      <c r="S4" s="32" t="s">
        <v>39</v>
      </c>
      <c r="T4" s="33" t="s">
        <v>69</v>
      </c>
      <c r="U4" s="32" t="s">
        <v>64</v>
      </c>
    </row>
    <row r="5" spans="1:21" s="35" customFormat="1" ht="12">
      <c r="A5" s="32"/>
      <c r="B5" s="32" t="s">
        <v>66</v>
      </c>
      <c r="C5" s="32" t="s">
        <v>21</v>
      </c>
      <c r="D5" s="32"/>
      <c r="E5" s="32"/>
      <c r="F5" s="38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s="12" customFormat="1" ht="12.75">
      <c r="A6" s="10">
        <v>1</v>
      </c>
      <c r="B6" s="10" t="s">
        <v>22</v>
      </c>
      <c r="C6" s="10" t="s">
        <v>22</v>
      </c>
      <c r="D6" s="10">
        <f>DATOS!B3</f>
        <v>0</v>
      </c>
      <c r="E6" s="10">
        <f>DATOS!B4</f>
        <v>30</v>
      </c>
      <c r="F6" s="22">
        <f>E6*PI()/180</f>
        <v>0.5235987755982988</v>
      </c>
      <c r="G6" s="10">
        <f>'Hoja de datos con Sismo'!K3</f>
        <v>3</v>
      </c>
      <c r="H6" s="22">
        <f>D6*G6/B$3</f>
        <v>0</v>
      </c>
      <c r="I6" s="11">
        <f>ATAN(TAN(PI()*E6/180)/B$3)*180/PI()</f>
        <v>29.999999999999996</v>
      </c>
      <c r="J6" s="10">
        <f>'Hoja de datos con Sismo'!H3</f>
        <v>66.8</v>
      </c>
      <c r="K6" s="11">
        <f aca="true" t="shared" si="0" ref="K6:K14">90-J6+I6</f>
        <v>53.2</v>
      </c>
      <c r="L6" s="11">
        <f>'Hoja de datos con Sismo'!G3</f>
        <v>3.696</v>
      </c>
      <c r="M6" s="10">
        <f>'Hoja de datos con Sismo'!N3</f>
        <v>0</v>
      </c>
      <c r="N6" s="10">
        <f>'Hoja de datos con Sismo'!M3</f>
        <v>0</v>
      </c>
      <c r="O6" s="10">
        <f>'Hoja de datos con Sismo'!L3</f>
        <v>0</v>
      </c>
      <c r="P6" s="10">
        <f>'Hoja de datos con Sismo'!R3</f>
        <v>0.5544</v>
      </c>
      <c r="Q6" s="10">
        <f aca="true" t="shared" si="1" ref="Q6:Q14">(L6-M6*(COS(PI()*J6/180)+SIN(PI()*J6/180)*TAN(PI()*E$3/180))-H6*(SIN(PI()*J6/180)-COS(PI()*J6/180)*TAN(PI()*E$3/180))-P6*TAN(PI()*E$3/180)+(N6-O6)*TAN(PI()*E$3/180))/(SIN(PI()*K6/180)+COS(PI()*K6/180)*TAN(PI()*E$3/180))</f>
        <v>2.8505959645738166</v>
      </c>
      <c r="R6" s="22">
        <f aca="true" t="shared" si="2" ref="R6:R14">Q6*COS(I6*PI()/180)</f>
        <v>2.468688521246331</v>
      </c>
      <c r="S6" s="22">
        <f aca="true" t="shared" si="3" ref="S6:S14">R6/G6</f>
        <v>0.8228961737487771</v>
      </c>
      <c r="T6" s="11">
        <f>'Hoja de datos Sin Sismo'!O3</f>
        <v>23.65511397408954</v>
      </c>
      <c r="U6" s="10">
        <f aca="true" t="shared" si="4" ref="U6:U13">(M6*SIN(PI()*J6/180)-(N6-O6)-H6*COS(PI()*J6/180)+P6+Q6*COS(PI()*K6/180)+U5*COS(PI()*E$3/180))/COS(PI()*E$3/180)</f>
        <v>2.667271187642387</v>
      </c>
    </row>
    <row r="7" spans="1:21" s="12" customFormat="1" ht="12.75">
      <c r="A7" s="10">
        <v>2</v>
      </c>
      <c r="B7" s="10" t="s">
        <v>22</v>
      </c>
      <c r="C7" s="10" t="s">
        <v>22</v>
      </c>
      <c r="D7" s="10">
        <f>DATOS!B3</f>
        <v>0</v>
      </c>
      <c r="E7" s="10">
        <f>DATOS!B4</f>
        <v>30</v>
      </c>
      <c r="F7" s="22">
        <f aca="true" t="shared" si="5" ref="F7:F14">E7*PI()/180</f>
        <v>0.5235987755982988</v>
      </c>
      <c r="G7" s="10">
        <f>'Hoja de datos con Sismo'!K4</f>
        <v>6</v>
      </c>
      <c r="H7" s="22">
        <f aca="true" t="shared" si="6" ref="H7:H13">D7*G7/B$3</f>
        <v>0</v>
      </c>
      <c r="I7" s="11">
        <f aca="true" t="shared" si="7" ref="I7:I13">ATAN(TAN(PI()*E7/180)/B$3)*180/PI()</f>
        <v>29.999999999999996</v>
      </c>
      <c r="J7" s="10">
        <f>'Hoja de datos con Sismo'!H4</f>
        <v>51.6</v>
      </c>
      <c r="K7" s="11">
        <f t="shared" si="0"/>
        <v>68.39999999999999</v>
      </c>
      <c r="L7" s="11">
        <f>'Hoja de datos con Sismo'!G4</f>
        <v>42.416000000000004</v>
      </c>
      <c r="M7" s="10">
        <f>'Hoja de datos con Sismo'!N4</f>
        <v>12</v>
      </c>
      <c r="N7" s="10">
        <f>'Hoja de datos con Sismo'!M4</f>
        <v>8</v>
      </c>
      <c r="O7" s="10">
        <f>'Hoja de datos con Sismo'!L4</f>
        <v>0</v>
      </c>
      <c r="P7" s="10">
        <f>'Hoja de datos con Sismo'!R4</f>
        <v>6.3624</v>
      </c>
      <c r="Q7" s="10">
        <f t="shared" si="1"/>
        <v>25.96040568268605</v>
      </c>
      <c r="R7" s="22">
        <f t="shared" si="2"/>
        <v>22.482370813756024</v>
      </c>
      <c r="S7" s="22">
        <f t="shared" si="3"/>
        <v>3.7470618022926705</v>
      </c>
      <c r="T7" s="11">
        <f>'Hoja de datos Sin Sismo'!O4</f>
        <v>23.65511397408954</v>
      </c>
      <c r="U7" s="10">
        <f t="shared" si="4"/>
        <v>23.094631729899046</v>
      </c>
    </row>
    <row r="8" spans="1:21" s="12" customFormat="1" ht="12.75">
      <c r="A8" s="10">
        <v>3</v>
      </c>
      <c r="B8" s="10" t="s">
        <v>22</v>
      </c>
      <c r="C8" s="10" t="s">
        <v>22</v>
      </c>
      <c r="D8" s="10">
        <f>DATOS!B3</f>
        <v>0</v>
      </c>
      <c r="E8" s="10">
        <f>DATOS!B4</f>
        <v>30</v>
      </c>
      <c r="F8" s="22">
        <f t="shared" si="5"/>
        <v>0.5235987755982988</v>
      </c>
      <c r="G8" s="10">
        <f>'Hoja de datos con Sismo'!K5</f>
        <v>4.6</v>
      </c>
      <c r="H8" s="22">
        <f t="shared" si="6"/>
        <v>0</v>
      </c>
      <c r="I8" s="11">
        <f t="shared" si="7"/>
        <v>29.999999999999996</v>
      </c>
      <c r="J8" s="10">
        <f>'Hoja de datos con Sismo'!H5</f>
        <v>32.3</v>
      </c>
      <c r="K8" s="11">
        <f t="shared" si="0"/>
        <v>87.7</v>
      </c>
      <c r="L8" s="11">
        <f>'Hoja de datos con Sismo'!G5</f>
        <v>58.52000000000001</v>
      </c>
      <c r="M8" s="10">
        <f>'Hoja de datos con Sismo'!N5</f>
        <v>22.08</v>
      </c>
      <c r="N8" s="10">
        <f>'Hoja de datos con Sismo'!M5</f>
        <v>15.679999999999998</v>
      </c>
      <c r="O8" s="10">
        <f>'Hoja de datos con Sismo'!L5</f>
        <v>8</v>
      </c>
      <c r="P8" s="10">
        <f>'Hoja de datos con Sismo'!R5</f>
        <v>8.778</v>
      </c>
      <c r="Q8" s="10">
        <f t="shared" si="1"/>
        <v>31.044494073604824</v>
      </c>
      <c r="R8" s="22">
        <f t="shared" si="2"/>
        <v>26.88532051537723</v>
      </c>
      <c r="S8" s="22">
        <f t="shared" si="3"/>
        <v>5.844634894647225</v>
      </c>
      <c r="T8" s="11">
        <f>'Hoja de datos Sin Sismo'!O5</f>
        <v>23.65511397408954</v>
      </c>
      <c r="U8" s="10">
        <f t="shared" si="4"/>
        <v>39.77101026793769</v>
      </c>
    </row>
    <row r="9" spans="1:21" s="12" customFormat="1" ht="12.75">
      <c r="A9" s="10">
        <v>4</v>
      </c>
      <c r="B9" s="10" t="s">
        <v>22</v>
      </c>
      <c r="C9" s="10" t="s">
        <v>22</v>
      </c>
      <c r="D9" s="10">
        <f>DATOS!C3</f>
        <v>0</v>
      </c>
      <c r="E9" s="10">
        <f>DATOS!C4</f>
        <v>35</v>
      </c>
      <c r="F9" s="22">
        <f t="shared" si="5"/>
        <v>0.6108652381980153</v>
      </c>
      <c r="G9" s="10">
        <f>'Hoja de datos con Sismo'!K6</f>
        <v>3.4</v>
      </c>
      <c r="H9" s="22">
        <f t="shared" si="6"/>
        <v>0</v>
      </c>
      <c r="I9" s="11">
        <f t="shared" si="7"/>
        <v>35</v>
      </c>
      <c r="J9" s="10">
        <f>'Hoja de datos con Sismo'!H6</f>
        <v>20.6</v>
      </c>
      <c r="K9" s="11">
        <f t="shared" si="0"/>
        <v>104.4</v>
      </c>
      <c r="L9" s="11">
        <f>'Hoja de datos con Sismo'!G6</f>
        <v>46.61</v>
      </c>
      <c r="M9" s="10">
        <f>'Hoja de datos con Sismo'!N6</f>
        <v>19.379999999999995</v>
      </c>
      <c r="N9" s="10">
        <f>'Hoja de datos con Sismo'!M6</f>
        <v>16.82</v>
      </c>
      <c r="O9" s="10">
        <f>'Hoja de datos con Sismo'!L6</f>
        <v>15.679999999999998</v>
      </c>
      <c r="P9" s="10">
        <f>'Hoja de datos con Sismo'!R6</f>
        <v>6.991499999999999</v>
      </c>
      <c r="Q9" s="10">
        <f t="shared" si="1"/>
        <v>25.273419208232273</v>
      </c>
      <c r="R9" s="22">
        <f t="shared" si="2"/>
        <v>20.70277301059614</v>
      </c>
      <c r="S9" s="22">
        <f t="shared" si="3"/>
        <v>6.089050885469453</v>
      </c>
      <c r="T9" s="11">
        <f>'Hoja de datos Sin Sismo'!O6</f>
        <v>23.599489759728954</v>
      </c>
      <c r="U9" s="10">
        <f t="shared" si="4"/>
        <v>47.30000231904422</v>
      </c>
    </row>
    <row r="10" spans="1:21" s="12" customFormat="1" ht="12.75">
      <c r="A10" s="10">
        <v>5</v>
      </c>
      <c r="B10" s="10" t="s">
        <v>22</v>
      </c>
      <c r="C10" s="10" t="s">
        <v>22</v>
      </c>
      <c r="D10" s="10">
        <f>DATOS!C3</f>
        <v>0</v>
      </c>
      <c r="E10" s="10">
        <f>DATOS!C4</f>
        <v>35</v>
      </c>
      <c r="F10" s="22">
        <f t="shared" si="5"/>
        <v>0.6108652381980153</v>
      </c>
      <c r="G10" s="10">
        <f>'Hoja de datos con Sismo'!K8</f>
        <v>3.2</v>
      </c>
      <c r="H10" s="22">
        <f t="shared" si="6"/>
        <v>0</v>
      </c>
      <c r="I10" s="11">
        <f t="shared" si="7"/>
        <v>35</v>
      </c>
      <c r="J10" s="10">
        <f>'Hoja de datos con Sismo'!H8</f>
        <v>7.1</v>
      </c>
      <c r="K10" s="11">
        <f t="shared" si="0"/>
        <v>117.9</v>
      </c>
      <c r="L10" s="11">
        <f>'Hoja de datos con Sismo'!G8</f>
        <v>38.464000000000006</v>
      </c>
      <c r="M10" s="10">
        <f>'Hoja de datos con Sismo'!N8</f>
        <v>16.639999999999997</v>
      </c>
      <c r="N10" s="17">
        <f>'Hoja de datos con Sismo'!M8</f>
        <v>10.579999999999998</v>
      </c>
      <c r="O10" s="10">
        <f>'Hoja de datos con Sismo'!L8</f>
        <v>16.82</v>
      </c>
      <c r="P10" s="10">
        <f>'Hoja de datos con Sismo'!R8</f>
        <v>5.7696000000000005</v>
      </c>
      <c r="Q10" s="10">
        <f t="shared" si="1"/>
        <v>22.256734203213476</v>
      </c>
      <c r="R10" s="22">
        <f t="shared" si="2"/>
        <v>18.231649321759043</v>
      </c>
      <c r="S10" s="22">
        <f t="shared" si="3"/>
        <v>5.697390413049701</v>
      </c>
      <c r="T10" s="11">
        <f>'Hoja de datos Sin Sismo'!O8</f>
        <v>23.599489759728954</v>
      </c>
      <c r="U10" s="10">
        <f t="shared" si="4"/>
        <v>51.60605416652292</v>
      </c>
    </row>
    <row r="11" spans="1:21" s="12" customFormat="1" ht="12.75">
      <c r="A11" s="10">
        <v>6</v>
      </c>
      <c r="B11" s="10" t="s">
        <v>22</v>
      </c>
      <c r="C11" s="10" t="s">
        <v>22</v>
      </c>
      <c r="D11" s="10">
        <f>DATOS!C3</f>
        <v>0</v>
      </c>
      <c r="E11" s="10">
        <f>DATOS!C4</f>
        <v>35</v>
      </c>
      <c r="F11" s="22">
        <f t="shared" si="5"/>
        <v>0.6108652381980153</v>
      </c>
      <c r="G11" s="10">
        <f>'Hoja de datos con Sismo'!K10</f>
        <v>3.2</v>
      </c>
      <c r="H11" s="22">
        <f t="shared" si="6"/>
        <v>0</v>
      </c>
      <c r="I11" s="11">
        <f t="shared" si="7"/>
        <v>35</v>
      </c>
      <c r="J11" s="10">
        <f>'Hoja de datos con Sismo'!H10</f>
        <v>0</v>
      </c>
      <c r="K11" s="11">
        <f t="shared" si="0"/>
        <v>125</v>
      </c>
      <c r="L11" s="11">
        <f>'Hoja de datos con Sismo'!G10</f>
        <v>25.856</v>
      </c>
      <c r="M11" s="10">
        <f>'Hoja de datos con Sismo'!N10</f>
        <v>11.52</v>
      </c>
      <c r="N11" s="10">
        <f>'Hoja de datos con Sismo'!M10</f>
        <v>3.3800000000000003</v>
      </c>
      <c r="O11" s="10">
        <f>'Hoja de datos con Sismo'!L10</f>
        <v>10.579999999999998</v>
      </c>
      <c r="P11" s="10">
        <f>'Hoja de datos con Sismo'!R10</f>
        <v>3.8784</v>
      </c>
      <c r="Q11" s="10">
        <f t="shared" si="1"/>
        <v>16.09024587809356</v>
      </c>
      <c r="R11" s="22">
        <f t="shared" si="2"/>
        <v>13.180357804152864</v>
      </c>
      <c r="S11" s="22">
        <f t="shared" si="3"/>
        <v>4.1188618137977695</v>
      </c>
      <c r="T11" s="11">
        <f>'Hoja de datos Sin Sismo'!O10</f>
        <v>23.599489759728954</v>
      </c>
      <c r="U11" s="10">
        <f t="shared" si="4"/>
        <v>53.78684334300125</v>
      </c>
    </row>
    <row r="12" spans="1:21" s="12" customFormat="1" ht="12.75">
      <c r="A12" s="10">
        <v>7</v>
      </c>
      <c r="B12" s="10" t="s">
        <v>22</v>
      </c>
      <c r="C12" s="10" t="s">
        <v>22</v>
      </c>
      <c r="D12" s="10">
        <f>DATOS!C3</f>
        <v>0</v>
      </c>
      <c r="E12" s="10">
        <f>DATOS!C4</f>
        <v>35</v>
      </c>
      <c r="F12" s="22">
        <f t="shared" si="5"/>
        <v>0.6108652381980153</v>
      </c>
      <c r="G12" s="10">
        <f>'Hoja de datos con Sismo'!K12</f>
        <v>2.6</v>
      </c>
      <c r="H12" s="22">
        <f t="shared" si="6"/>
        <v>0</v>
      </c>
      <c r="I12" s="11">
        <f t="shared" si="7"/>
        <v>35</v>
      </c>
      <c r="J12" s="10">
        <f>'Hoja de datos con Sismo'!H12</f>
        <v>-13</v>
      </c>
      <c r="K12" s="11">
        <f t="shared" si="0"/>
        <v>138</v>
      </c>
      <c r="L12" s="11">
        <f>'Hoja de datos con Sismo'!G12</f>
        <v>7.134</v>
      </c>
      <c r="M12" s="10">
        <f>'Hoja de datos con Sismo'!N12</f>
        <v>0</v>
      </c>
      <c r="N12" s="10">
        <f>'Hoja de datos con Sismo'!M12</f>
        <v>0</v>
      </c>
      <c r="O12" s="10">
        <f>'Hoja de datos con Sismo'!L12</f>
        <v>0</v>
      </c>
      <c r="P12" s="10">
        <f>'Hoja de datos con Sismo'!R12</f>
        <v>1.6821</v>
      </c>
      <c r="Q12" s="10">
        <f t="shared" si="1"/>
        <v>29.70718145691009</v>
      </c>
      <c r="R12" s="22">
        <f t="shared" si="2"/>
        <v>24.33469842049193</v>
      </c>
      <c r="S12" s="22">
        <f t="shared" si="3"/>
        <v>9.359499392496895</v>
      </c>
      <c r="T12" s="11">
        <f>'Hoja de datos Sin Sismo'!O12</f>
        <v>23.599489759728954</v>
      </c>
      <c r="U12" s="10">
        <f t="shared" si="4"/>
        <v>29.737926457680103</v>
      </c>
    </row>
    <row r="13" spans="1:21" s="12" customFormat="1" ht="12.75">
      <c r="A13" s="10">
        <v>8</v>
      </c>
      <c r="B13" s="10" t="s">
        <v>22</v>
      </c>
      <c r="C13" s="10" t="s">
        <v>22</v>
      </c>
      <c r="D13" s="10">
        <f>DATOS!C3</f>
        <v>0</v>
      </c>
      <c r="E13" s="10">
        <f>DATOS!C4</f>
        <v>35</v>
      </c>
      <c r="F13" s="22">
        <f t="shared" si="5"/>
        <v>0.6108652381980153</v>
      </c>
      <c r="G13" s="10">
        <f>'Hoja de datos con Sismo'!K15</f>
        <v>2.8</v>
      </c>
      <c r="H13" s="22">
        <f t="shared" si="6"/>
        <v>0</v>
      </c>
      <c r="I13" s="11">
        <f t="shared" si="7"/>
        <v>35</v>
      </c>
      <c r="J13" s="10">
        <f>'Hoja de datos con Sismo'!H15</f>
        <v>-21</v>
      </c>
      <c r="K13" s="11">
        <f t="shared" si="0"/>
        <v>146</v>
      </c>
      <c r="L13" s="11">
        <f>'Hoja de datos con Sismo'!G15</f>
        <v>4.29</v>
      </c>
      <c r="M13" s="10">
        <f>'Hoja de datos con Sismo'!N15</f>
        <v>0</v>
      </c>
      <c r="N13" s="10">
        <f>'Hoja de datos con Sismo'!M15</f>
        <v>0</v>
      </c>
      <c r="O13" s="10">
        <f>'Hoja de datos con Sismo'!L15</f>
        <v>0</v>
      </c>
      <c r="P13" s="10">
        <f>'Hoja de datos con Sismo'!R15</f>
        <v>0.8384999999999999</v>
      </c>
      <c r="Q13" s="10">
        <f t="shared" si="1"/>
        <v>91.51389937444677</v>
      </c>
      <c r="R13" s="22">
        <f t="shared" si="2"/>
        <v>74.96379775343516</v>
      </c>
      <c r="S13" s="22">
        <f t="shared" si="3"/>
        <v>26.77278491194113</v>
      </c>
      <c r="T13" s="11">
        <f>'Hoja de datos Sin Sismo'!O15</f>
        <v>23.599489759728954</v>
      </c>
      <c r="U13" s="10">
        <f t="shared" si="4"/>
        <v>-58.73578314970296</v>
      </c>
    </row>
    <row r="14" spans="1:21" s="12" customFormat="1" ht="12.75">
      <c r="A14" s="10">
        <v>8</v>
      </c>
      <c r="B14" s="10" t="s">
        <v>72</v>
      </c>
      <c r="C14" s="10" t="s">
        <v>72</v>
      </c>
      <c r="D14" s="10">
        <f>(DATOS!C3+DATOS!C5)/2</f>
        <v>2.25</v>
      </c>
      <c r="E14" s="10">
        <f>(DATOS!C4+DATOS!C6)/2</f>
        <v>31</v>
      </c>
      <c r="F14" s="22">
        <f t="shared" si="5"/>
        <v>0.5410520681182421</v>
      </c>
      <c r="G14" s="10">
        <f>'Hoja de datos con Sismo'!K15</f>
        <v>2.8</v>
      </c>
      <c r="H14" s="22">
        <f>D14*G14/B$3</f>
        <v>6.3</v>
      </c>
      <c r="I14" s="11">
        <f>ATAN(TAN(PI()*E14/180)/B$3)*180/PI()</f>
        <v>31</v>
      </c>
      <c r="J14" s="10">
        <f>'Hoja de datos con Sismo'!H15</f>
        <v>-21</v>
      </c>
      <c r="K14" s="11">
        <f t="shared" si="0"/>
        <v>142</v>
      </c>
      <c r="L14" s="11">
        <f>'Hoja de datos con Sismo'!G15</f>
        <v>4.29</v>
      </c>
      <c r="M14" s="10">
        <f>'Hoja de datos con Sismo'!N15</f>
        <v>0</v>
      </c>
      <c r="N14" s="10">
        <f>'Hoja de datos con Sismo'!M15</f>
        <v>0</v>
      </c>
      <c r="O14" s="10">
        <f>'Hoja de datos con Sismo'!L15</f>
        <v>0</v>
      </c>
      <c r="P14" s="10">
        <f>'Hoja de datos con Sismo'!R15</f>
        <v>0.8384999999999999</v>
      </c>
      <c r="Q14" s="10">
        <f t="shared" si="1"/>
        <v>78.68854554656747</v>
      </c>
      <c r="R14" s="22">
        <f t="shared" si="2"/>
        <v>67.44924818232646</v>
      </c>
      <c r="S14" s="22">
        <f t="shared" si="3"/>
        <v>24.089017207973736</v>
      </c>
      <c r="T14" s="11">
        <f>'Hoja de datos Sin Sismo'!O15</f>
        <v>23.599489759728954</v>
      </c>
      <c r="U14" s="10">
        <f>(M14*SIN(PI()*J14/180)-(N14-O14)-H14*COS(PI()*J14/180)+P14+Q14*COS(PI()*K14/180)+U12*COS(PI()*E$3/180))/COS(PI()*E$3/180)</f>
        <v>-49.326547676735174</v>
      </c>
    </row>
    <row r="15" spans="1:12" s="12" customFormat="1" ht="12.75">
      <c r="A15" s="17"/>
      <c r="B15" s="17"/>
      <c r="C15" s="17"/>
      <c r="D15" s="17"/>
      <c r="E15" s="17"/>
      <c r="F15" s="17"/>
      <c r="H15" s="17"/>
      <c r="I15" s="17"/>
      <c r="J15" s="17"/>
      <c r="K15" s="17"/>
      <c r="L15" s="17"/>
    </row>
    <row r="16" spans="1:17" s="12" customFormat="1" ht="12.75">
      <c r="A16" s="17"/>
      <c r="B16" s="17"/>
      <c r="C16" s="17"/>
      <c r="D16" s="17"/>
      <c r="E16" s="17"/>
      <c r="F16" s="17"/>
      <c r="G16" s="29"/>
      <c r="H16" s="30"/>
      <c r="I16" s="30"/>
      <c r="J16" s="30"/>
      <c r="K16" s="30"/>
      <c r="L16" s="30"/>
      <c r="M16" s="31"/>
      <c r="N16" s="31"/>
      <c r="O16" s="31"/>
      <c r="P16" s="29"/>
      <c r="Q16" s="29"/>
    </row>
  </sheetData>
  <sheetProtection/>
  <mergeCells count="1">
    <mergeCell ref="B4:C4"/>
  </mergeCells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landscape" paperSize="9" scale="95" r:id="rId1"/>
  <ignoredErrors>
    <ignoredError sqref="J6 J7:J14 K6:K1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8.421875" style="3" customWidth="1"/>
    <col min="2" max="2" width="7.00390625" style="3" bestFit="1" customWidth="1"/>
    <col min="3" max="3" width="6.57421875" style="3" bestFit="1" customWidth="1"/>
    <col min="4" max="4" width="7.57421875" style="3" customWidth="1"/>
    <col min="5" max="5" width="4.28125" style="3" customWidth="1"/>
    <col min="6" max="6" width="7.140625" style="3" bestFit="1" customWidth="1"/>
    <col min="7" max="7" width="6.140625" style="0" customWidth="1"/>
    <col min="8" max="8" width="7.421875" style="3" customWidth="1"/>
    <col min="9" max="9" width="5.57421875" style="3" customWidth="1"/>
    <col min="10" max="10" width="5.28125" style="3" customWidth="1"/>
    <col min="11" max="11" width="6.140625" style="3" customWidth="1"/>
    <col min="12" max="12" width="6.7109375" style="3" customWidth="1"/>
    <col min="13" max="13" width="6.7109375" style="0" customWidth="1"/>
    <col min="14" max="15" width="6.28125" style="0" customWidth="1"/>
    <col min="16" max="17" width="6.57421875" style="0" customWidth="1"/>
    <col min="18" max="18" width="6.8515625" style="0" customWidth="1"/>
    <col min="19" max="19" width="8.28125" style="0" customWidth="1"/>
    <col min="20" max="20" width="6.8515625" style="0" customWidth="1"/>
    <col min="21" max="21" width="5.28125" style="0" bestFit="1" customWidth="1"/>
  </cols>
  <sheetData>
    <row r="1" spans="1:12" s="12" customFormat="1" ht="12.75">
      <c r="A1" s="17"/>
      <c r="B1" s="17"/>
      <c r="C1" s="17"/>
      <c r="D1" s="17"/>
      <c r="E1" s="17"/>
      <c r="F1" s="17"/>
      <c r="H1" s="17"/>
      <c r="I1" s="17"/>
      <c r="J1" s="17"/>
      <c r="K1" s="17"/>
      <c r="L1" s="17"/>
    </row>
    <row r="2" s="16" customFormat="1" ht="12.75">
      <c r="A2" s="15" t="s">
        <v>58</v>
      </c>
    </row>
    <row r="3" spans="1:12" s="12" customFormat="1" ht="14.25">
      <c r="A3" s="17" t="s">
        <v>40</v>
      </c>
      <c r="B3" s="42">
        <v>1.1387605242520307</v>
      </c>
      <c r="C3" s="17"/>
      <c r="D3" s="28" t="s">
        <v>65</v>
      </c>
      <c r="E3" s="17">
        <v>32</v>
      </c>
      <c r="F3" s="41"/>
      <c r="H3" s="17"/>
      <c r="I3" s="17"/>
      <c r="J3" s="17"/>
      <c r="K3" s="17"/>
      <c r="L3" s="17"/>
    </row>
    <row r="4" spans="1:21" s="35" customFormat="1" ht="27" customHeight="1">
      <c r="A4" s="39" t="s">
        <v>0</v>
      </c>
      <c r="B4" s="44" t="s">
        <v>19</v>
      </c>
      <c r="C4" s="44"/>
      <c r="D4" s="39" t="s">
        <v>36</v>
      </c>
      <c r="E4" s="39" t="s">
        <v>37</v>
      </c>
      <c r="F4" s="40" t="s">
        <v>73</v>
      </c>
      <c r="G4" s="39" t="s">
        <v>38</v>
      </c>
      <c r="H4" s="39" t="s">
        <v>59</v>
      </c>
      <c r="I4" s="39" t="s">
        <v>67</v>
      </c>
      <c r="J4" s="39" t="s">
        <v>35</v>
      </c>
      <c r="K4" s="39" t="s">
        <v>68</v>
      </c>
      <c r="L4" s="39" t="s">
        <v>4</v>
      </c>
      <c r="M4" s="39" t="s">
        <v>24</v>
      </c>
      <c r="N4" s="39" t="s">
        <v>60</v>
      </c>
      <c r="O4" s="39" t="s">
        <v>61</v>
      </c>
      <c r="P4" s="39" t="s">
        <v>62</v>
      </c>
      <c r="Q4" s="39" t="s">
        <v>63</v>
      </c>
      <c r="R4" s="39" t="s">
        <v>23</v>
      </c>
      <c r="S4" s="39" t="s">
        <v>39</v>
      </c>
      <c r="T4" s="33" t="s">
        <v>69</v>
      </c>
      <c r="U4" s="39" t="s">
        <v>64</v>
      </c>
    </row>
    <row r="5" spans="1:21" s="35" customFormat="1" ht="12">
      <c r="A5" s="39"/>
      <c r="B5" s="39" t="s">
        <v>66</v>
      </c>
      <c r="C5" s="39" t="s">
        <v>21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1" s="12" customFormat="1" ht="12.75">
      <c r="A6" s="10">
        <v>1</v>
      </c>
      <c r="B6" s="10" t="s">
        <v>22</v>
      </c>
      <c r="C6" s="10" t="s">
        <v>22</v>
      </c>
      <c r="D6" s="10">
        <f>DATOS!B3</f>
        <v>0</v>
      </c>
      <c r="E6" s="10">
        <f>DATOS!B4</f>
        <v>30</v>
      </c>
      <c r="F6" s="22">
        <f>E6*PI()/180</f>
        <v>0.5235987755982988</v>
      </c>
      <c r="G6" s="10">
        <f>'Hoja de datos con Sismo'!K3</f>
        <v>3</v>
      </c>
      <c r="H6" s="22">
        <f>D6*G6/B$3</f>
        <v>0</v>
      </c>
      <c r="I6" s="11">
        <f>ATAN(TAN(PI()*E6/180)/B$3)*180/PI()</f>
        <v>26.88495562908244</v>
      </c>
      <c r="J6" s="10">
        <f>'Hoja de datos con Sismo'!H3</f>
        <v>66.8</v>
      </c>
      <c r="K6" s="11">
        <f aca="true" t="shared" si="0" ref="K6:K14">90-J6+I6</f>
        <v>50.084955629082444</v>
      </c>
      <c r="L6" s="11">
        <f>'Hoja de datos con Sismo'!G3</f>
        <v>3.696</v>
      </c>
      <c r="M6" s="10">
        <f>'Hoja de datos con Sismo'!N3</f>
        <v>0</v>
      </c>
      <c r="N6" s="10">
        <f>'Hoja de datos con Sismo'!M3</f>
        <v>0</v>
      </c>
      <c r="O6" s="10">
        <f>'Hoja de datos con Sismo'!L3</f>
        <v>0</v>
      </c>
      <c r="P6" s="10">
        <f>'Hoja de datos con Sismo'!R3</f>
        <v>0.5544</v>
      </c>
      <c r="Q6" s="10">
        <f aca="true" t="shared" si="1" ref="Q6:Q14">(L6-M6*(COS(PI()*J6/180)+SIN(PI()*J6/180)*TAN(PI()*E$3/180))-H6*(SIN(PI()*J6/180)-COS(PI()*J6/180)*TAN(PI()*E$3/180))-P6*TAN(PI()*E$3/180)+(N6-O6)*TAN(PI()*E$3/180))/(SIN(PI()*K6/180)+COS(PI()*K6/180)*TAN(PI()*E$3/180))</f>
        <v>2.8679202248933997</v>
      </c>
      <c r="R6" s="22">
        <f aca="true" t="shared" si="2" ref="R6:R14">Q6*COS(I6*PI()/180)</f>
        <v>2.5579447852575714</v>
      </c>
      <c r="S6" s="22">
        <f aca="true" t="shared" si="3" ref="S6:S14">R6/G6</f>
        <v>0.8526482617525238</v>
      </c>
      <c r="T6" s="11">
        <f>'Hoja de datos Sin Sismo'!O3</f>
        <v>23.65511397408954</v>
      </c>
      <c r="U6" s="10">
        <f aca="true" t="shared" si="4" ref="U6:U13">(M6*SIN(PI()*J6/180)-(N6-O6)-H6*COS(PI()*J6/180)+P6+Q6*COS(PI()*K6/180)+U5*COS(PI()*E$3/180))/COS(PI()*E$3/180)</f>
        <v>2.823665338868511</v>
      </c>
    </row>
    <row r="7" spans="1:21" s="12" customFormat="1" ht="12.75">
      <c r="A7" s="10">
        <v>2</v>
      </c>
      <c r="B7" s="10" t="s">
        <v>22</v>
      </c>
      <c r="C7" s="10" t="s">
        <v>22</v>
      </c>
      <c r="D7" s="10">
        <f>DATOS!B3</f>
        <v>0</v>
      </c>
      <c r="E7" s="10">
        <f>DATOS!B4</f>
        <v>30</v>
      </c>
      <c r="F7" s="22">
        <f aca="true" t="shared" si="5" ref="F7:F14">E7*PI()/180</f>
        <v>0.5235987755982988</v>
      </c>
      <c r="G7" s="10">
        <f>'Hoja de datos con Sismo'!K4</f>
        <v>6</v>
      </c>
      <c r="H7" s="22">
        <f aca="true" t="shared" si="6" ref="H7:H14">D7*G7/B$3</f>
        <v>0</v>
      </c>
      <c r="I7" s="11">
        <f aca="true" t="shared" si="7" ref="I7:I14">ATAN(TAN(PI()*E7/180)/B$3)*180/PI()</f>
        <v>26.88495562908244</v>
      </c>
      <c r="J7" s="10">
        <f>'Hoja de datos con Sismo'!H4</f>
        <v>51.6</v>
      </c>
      <c r="K7" s="11">
        <f t="shared" si="0"/>
        <v>65.28495562908245</v>
      </c>
      <c r="L7" s="11">
        <f>'Hoja de datos con Sismo'!G4</f>
        <v>42.416000000000004</v>
      </c>
      <c r="M7" s="10">
        <f>'Hoja de datos con Sismo'!N4</f>
        <v>12</v>
      </c>
      <c r="N7" s="10">
        <f>'Hoja de datos con Sismo'!M4</f>
        <v>8</v>
      </c>
      <c r="O7" s="10">
        <f>'Hoja de datos con Sismo'!L4</f>
        <v>0</v>
      </c>
      <c r="P7" s="10">
        <f>'Hoja de datos con Sismo'!R4</f>
        <v>6.3624</v>
      </c>
      <c r="Q7" s="10">
        <f t="shared" si="1"/>
        <v>25.7417073248305</v>
      </c>
      <c r="R7" s="22">
        <f t="shared" si="2"/>
        <v>22.959448259277952</v>
      </c>
      <c r="S7" s="22">
        <f t="shared" si="3"/>
        <v>3.8265747098796585</v>
      </c>
      <c r="T7" s="11">
        <f>'Hoja de datos Sin Sismo'!O4</f>
        <v>23.65511397408954</v>
      </c>
      <c r="U7" s="10">
        <f t="shared" si="4"/>
        <v>24.673220583857113</v>
      </c>
    </row>
    <row r="8" spans="1:21" s="12" customFormat="1" ht="12.75">
      <c r="A8" s="10">
        <v>3</v>
      </c>
      <c r="B8" s="10" t="s">
        <v>22</v>
      </c>
      <c r="C8" s="10" t="s">
        <v>22</v>
      </c>
      <c r="D8" s="10">
        <f>DATOS!B3</f>
        <v>0</v>
      </c>
      <c r="E8" s="10">
        <f>DATOS!B4</f>
        <v>30</v>
      </c>
      <c r="F8" s="22">
        <f t="shared" si="5"/>
        <v>0.5235987755982988</v>
      </c>
      <c r="G8" s="10">
        <f>'Hoja de datos con Sismo'!K5</f>
        <v>4.6</v>
      </c>
      <c r="H8" s="22">
        <f t="shared" si="6"/>
        <v>0</v>
      </c>
      <c r="I8" s="11">
        <f t="shared" si="7"/>
        <v>26.88495562908244</v>
      </c>
      <c r="J8" s="10">
        <f>'Hoja de datos con Sismo'!H5</f>
        <v>32.3</v>
      </c>
      <c r="K8" s="11">
        <f t="shared" si="0"/>
        <v>84.58495562908244</v>
      </c>
      <c r="L8" s="11">
        <f>'Hoja de datos con Sismo'!G5</f>
        <v>58.52000000000001</v>
      </c>
      <c r="M8" s="10">
        <f>'Hoja de datos con Sismo'!N5</f>
        <v>22.08</v>
      </c>
      <c r="N8" s="10">
        <f>'Hoja de datos con Sismo'!M5</f>
        <v>15.679999999999998</v>
      </c>
      <c r="O8" s="10">
        <f>'Hoja de datos con Sismo'!L5</f>
        <v>8</v>
      </c>
      <c r="P8" s="10">
        <f>'Hoja de datos con Sismo'!R5</f>
        <v>8.778</v>
      </c>
      <c r="Q8" s="10">
        <f t="shared" si="1"/>
        <v>30.154396718297384</v>
      </c>
      <c r="R8" s="22">
        <f t="shared" si="2"/>
        <v>26.89519784010863</v>
      </c>
      <c r="S8" s="22">
        <f t="shared" si="3"/>
        <v>5.84678213915405</v>
      </c>
      <c r="T8" s="11">
        <f>'Hoja de datos Sin Sismo'!O5</f>
        <v>23.65511397408954</v>
      </c>
      <c r="U8" s="10">
        <f t="shared" si="4"/>
        <v>43.236037808146236</v>
      </c>
    </row>
    <row r="9" spans="1:21" s="12" customFormat="1" ht="12.75">
      <c r="A9" s="10">
        <v>4</v>
      </c>
      <c r="B9" s="10" t="s">
        <v>22</v>
      </c>
      <c r="C9" s="10" t="s">
        <v>22</v>
      </c>
      <c r="D9" s="10">
        <f>DATOS!C3</f>
        <v>0</v>
      </c>
      <c r="E9" s="10">
        <f>DATOS!C4</f>
        <v>35</v>
      </c>
      <c r="F9" s="22">
        <f t="shared" si="5"/>
        <v>0.6108652381980153</v>
      </c>
      <c r="G9" s="10">
        <f>'Hoja de datos con Sismo'!K6</f>
        <v>3.4</v>
      </c>
      <c r="H9" s="22">
        <f t="shared" si="6"/>
        <v>0</v>
      </c>
      <c r="I9" s="11">
        <f t="shared" si="7"/>
        <v>31.58676288991713</v>
      </c>
      <c r="J9" s="10">
        <f>'Hoja de datos con Sismo'!H6</f>
        <v>20.6</v>
      </c>
      <c r="K9" s="11">
        <f t="shared" si="0"/>
        <v>100.98676288991713</v>
      </c>
      <c r="L9" s="11">
        <f>'Hoja de datos con Sismo'!G6</f>
        <v>46.61</v>
      </c>
      <c r="M9" s="10">
        <f>'Hoja de datos con Sismo'!N6</f>
        <v>19.379999999999995</v>
      </c>
      <c r="N9" s="10">
        <f>'Hoja de datos con Sismo'!M6</f>
        <v>16.82</v>
      </c>
      <c r="O9" s="10">
        <f>'Hoja de datos con Sismo'!L6</f>
        <v>15.679999999999998</v>
      </c>
      <c r="P9" s="10">
        <f>'Hoja de datos con Sismo'!R6</f>
        <v>6.991499999999999</v>
      </c>
      <c r="Q9" s="10">
        <f t="shared" si="1"/>
        <v>23.82607778474116</v>
      </c>
      <c r="R9" s="22">
        <f t="shared" si="2"/>
        <v>20.296195957780203</v>
      </c>
      <c r="S9" s="22">
        <f t="shared" si="3"/>
        <v>5.969469399347118</v>
      </c>
      <c r="T9" s="11">
        <f>'Hoja de datos Sin Sismo'!O6</f>
        <v>23.599489759728954</v>
      </c>
      <c r="U9" s="10">
        <f t="shared" si="4"/>
        <v>52.82200913478122</v>
      </c>
    </row>
    <row r="10" spans="1:21" s="12" customFormat="1" ht="12.75">
      <c r="A10" s="10">
        <v>5</v>
      </c>
      <c r="B10" s="10" t="s">
        <v>22</v>
      </c>
      <c r="C10" s="10" t="s">
        <v>22</v>
      </c>
      <c r="D10" s="10">
        <f>DATOS!C3</f>
        <v>0</v>
      </c>
      <c r="E10" s="10">
        <f>DATOS!C4</f>
        <v>35</v>
      </c>
      <c r="F10" s="22">
        <f t="shared" si="5"/>
        <v>0.6108652381980153</v>
      </c>
      <c r="G10" s="10">
        <f>'Hoja de datos con Sismo'!K8</f>
        <v>3.2</v>
      </c>
      <c r="H10" s="22">
        <f t="shared" si="6"/>
        <v>0</v>
      </c>
      <c r="I10" s="11">
        <f t="shared" si="7"/>
        <v>31.58676288991713</v>
      </c>
      <c r="J10" s="10">
        <f>'Hoja de datos con Sismo'!H8</f>
        <v>7.1</v>
      </c>
      <c r="K10" s="11">
        <f t="shared" si="0"/>
        <v>114.48676288991713</v>
      </c>
      <c r="L10" s="11">
        <f>'Hoja de datos con Sismo'!G8</f>
        <v>38.464000000000006</v>
      </c>
      <c r="M10" s="10">
        <f>'Hoja de datos con Sismo'!N8</f>
        <v>16.639999999999997</v>
      </c>
      <c r="N10" s="17">
        <f>'Hoja de datos con Sismo'!M8</f>
        <v>10.579999999999998</v>
      </c>
      <c r="O10" s="10">
        <f>'Hoja de datos con Sismo'!L8</f>
        <v>16.82</v>
      </c>
      <c r="P10" s="10">
        <f>'Hoja de datos con Sismo'!R8</f>
        <v>5.7696000000000005</v>
      </c>
      <c r="Q10" s="10">
        <f t="shared" si="1"/>
        <v>20.21625119916647</v>
      </c>
      <c r="R10" s="22">
        <f t="shared" si="2"/>
        <v>17.22117251429301</v>
      </c>
      <c r="S10" s="22">
        <f t="shared" si="3"/>
        <v>5.381616410716565</v>
      </c>
      <c r="T10" s="11">
        <f>'Hoja de datos Sin Sismo'!O8</f>
        <v>23.599489759728954</v>
      </c>
      <c r="U10" s="10">
        <f t="shared" si="4"/>
        <v>59.52803926292952</v>
      </c>
    </row>
    <row r="11" spans="1:21" s="12" customFormat="1" ht="12.75">
      <c r="A11" s="10">
        <v>6</v>
      </c>
      <c r="B11" s="10" t="s">
        <v>22</v>
      </c>
      <c r="C11" s="10" t="s">
        <v>22</v>
      </c>
      <c r="D11" s="10">
        <f>DATOS!C3</f>
        <v>0</v>
      </c>
      <c r="E11" s="10">
        <f>DATOS!C4</f>
        <v>35</v>
      </c>
      <c r="F11" s="22">
        <f t="shared" si="5"/>
        <v>0.6108652381980153</v>
      </c>
      <c r="G11" s="10">
        <f>'Hoja de datos con Sismo'!K10</f>
        <v>3.2</v>
      </c>
      <c r="H11" s="22">
        <f t="shared" si="6"/>
        <v>0</v>
      </c>
      <c r="I11" s="11">
        <f t="shared" si="7"/>
        <v>31.58676288991713</v>
      </c>
      <c r="J11" s="10">
        <f>'Hoja de datos con Sismo'!H10</f>
        <v>0</v>
      </c>
      <c r="K11" s="11">
        <f t="shared" si="0"/>
        <v>121.58676288991713</v>
      </c>
      <c r="L11" s="11">
        <f>'Hoja de datos con Sismo'!G10</f>
        <v>25.856</v>
      </c>
      <c r="M11" s="10">
        <f>'Hoja de datos con Sismo'!N10</f>
        <v>11.52</v>
      </c>
      <c r="N11" s="10">
        <f>'Hoja de datos con Sismo'!M10</f>
        <v>3.3800000000000003</v>
      </c>
      <c r="O11" s="10">
        <f>'Hoja de datos con Sismo'!L10</f>
        <v>10.579999999999998</v>
      </c>
      <c r="P11" s="10">
        <f>'Hoja de datos con Sismo'!R10</f>
        <v>3.8784</v>
      </c>
      <c r="Q11" s="10">
        <f t="shared" si="1"/>
        <v>14.13301453270176</v>
      </c>
      <c r="R11" s="22">
        <f t="shared" si="2"/>
        <v>12.039179718181488</v>
      </c>
      <c r="S11" s="22">
        <f t="shared" si="3"/>
        <v>3.762243661931715</v>
      </c>
      <c r="T11" s="11">
        <f>'Hoja de datos Sin Sismo'!O10</f>
        <v>23.599489759728954</v>
      </c>
      <c r="U11" s="10">
        <f t="shared" si="4"/>
        <v>63.86232268465419</v>
      </c>
    </row>
    <row r="12" spans="1:21" s="12" customFormat="1" ht="12.75">
      <c r="A12" s="10">
        <v>7</v>
      </c>
      <c r="B12" s="10" t="s">
        <v>22</v>
      </c>
      <c r="C12" s="10" t="s">
        <v>22</v>
      </c>
      <c r="D12" s="10">
        <f>DATOS!C3</f>
        <v>0</v>
      </c>
      <c r="E12" s="10">
        <f>DATOS!C4</f>
        <v>35</v>
      </c>
      <c r="F12" s="22">
        <f t="shared" si="5"/>
        <v>0.6108652381980153</v>
      </c>
      <c r="G12" s="10">
        <f>'Hoja de datos con Sismo'!K12</f>
        <v>2.6</v>
      </c>
      <c r="H12" s="22">
        <f t="shared" si="6"/>
        <v>0</v>
      </c>
      <c r="I12" s="11">
        <f t="shared" si="7"/>
        <v>31.58676288991713</v>
      </c>
      <c r="J12" s="10">
        <f>'Hoja de datos con Sismo'!H12</f>
        <v>-13</v>
      </c>
      <c r="K12" s="11">
        <f t="shared" si="0"/>
        <v>134.58676288991714</v>
      </c>
      <c r="L12" s="11">
        <f>'Hoja de datos con Sismo'!G12</f>
        <v>7.134</v>
      </c>
      <c r="M12" s="10">
        <f>'Hoja de datos con Sismo'!N12</f>
        <v>0</v>
      </c>
      <c r="N12" s="10">
        <f>'Hoja de datos con Sismo'!M12</f>
        <v>0</v>
      </c>
      <c r="O12" s="10">
        <f>'Hoja de datos con Sismo'!L12</f>
        <v>0</v>
      </c>
      <c r="P12" s="10">
        <f>'Hoja de datos con Sismo'!R12</f>
        <v>1.6821</v>
      </c>
      <c r="Q12" s="10">
        <f t="shared" si="1"/>
        <v>22.23795853414887</v>
      </c>
      <c r="R12" s="22">
        <f t="shared" si="2"/>
        <v>18.94335980045905</v>
      </c>
      <c r="S12" s="22">
        <f t="shared" si="3"/>
        <v>7.285907615561173</v>
      </c>
      <c r="T12" s="11">
        <f>'Hoja de datos Sin Sismo'!O12</f>
        <v>23.599489759728954</v>
      </c>
      <c r="U12" s="10">
        <f t="shared" si="4"/>
        <v>47.437909995129395</v>
      </c>
    </row>
    <row r="13" spans="1:21" s="12" customFormat="1" ht="12.75">
      <c r="A13" s="10">
        <v>8</v>
      </c>
      <c r="B13" s="10" t="s">
        <v>22</v>
      </c>
      <c r="C13" s="10" t="s">
        <v>22</v>
      </c>
      <c r="D13" s="10">
        <f>DATOS!C3</f>
        <v>0</v>
      </c>
      <c r="E13" s="10">
        <f>DATOS!C4</f>
        <v>35</v>
      </c>
      <c r="F13" s="22">
        <f t="shared" si="5"/>
        <v>0.6108652381980153</v>
      </c>
      <c r="G13" s="10">
        <f>'Hoja de datos con Sismo'!K15</f>
        <v>2.8</v>
      </c>
      <c r="H13" s="22">
        <f t="shared" si="6"/>
        <v>0</v>
      </c>
      <c r="I13" s="11">
        <f t="shared" si="7"/>
        <v>31.58676288991713</v>
      </c>
      <c r="J13" s="10">
        <f>'Hoja de datos con Sismo'!H15</f>
        <v>-21</v>
      </c>
      <c r="K13" s="11">
        <f t="shared" si="0"/>
        <v>142.58676288991714</v>
      </c>
      <c r="L13" s="11">
        <f>'Hoja de datos con Sismo'!G15</f>
        <v>4.29</v>
      </c>
      <c r="M13" s="10">
        <f>'Hoja de datos con Sismo'!N15</f>
        <v>0</v>
      </c>
      <c r="N13" s="10">
        <f>'Hoja de datos con Sismo'!M15</f>
        <v>0</v>
      </c>
      <c r="O13" s="10">
        <f>'Hoja de datos con Sismo'!L15</f>
        <v>0</v>
      </c>
      <c r="P13" s="10">
        <f>'Hoja de datos con Sismo'!R15</f>
        <v>0.8384999999999999</v>
      </c>
      <c r="Q13" s="10">
        <f t="shared" si="1"/>
        <v>33.85463238455124</v>
      </c>
      <c r="R13" s="22">
        <f t="shared" si="2"/>
        <v>28.838999820420014</v>
      </c>
      <c r="S13" s="22">
        <f t="shared" si="3"/>
        <v>10.299642793007148</v>
      </c>
      <c r="T13" s="11">
        <f>'Hoja de datos Sin Sismo'!O15</f>
        <v>23.599489759728954</v>
      </c>
      <c r="U13" s="10">
        <f t="shared" si="4"/>
        <v>16.718704604925193</v>
      </c>
    </row>
    <row r="14" spans="1:21" s="12" customFormat="1" ht="12.75">
      <c r="A14" s="10">
        <v>8</v>
      </c>
      <c r="B14" s="10" t="s">
        <v>72</v>
      </c>
      <c r="C14" s="10" t="s">
        <v>72</v>
      </c>
      <c r="D14" s="10">
        <f>(DATOS!C3+DATOS!C5)/2</f>
        <v>2.25</v>
      </c>
      <c r="E14" s="10">
        <f>(DATOS!C4+DATOS!C6)/2</f>
        <v>31</v>
      </c>
      <c r="F14" s="22">
        <f t="shared" si="5"/>
        <v>0.5410520681182421</v>
      </c>
      <c r="G14" s="10">
        <f>'Hoja de datos con Sismo'!K15</f>
        <v>2.8</v>
      </c>
      <c r="H14" s="22">
        <f t="shared" si="6"/>
        <v>5.532330868369374</v>
      </c>
      <c r="I14" s="11">
        <f t="shared" si="7"/>
        <v>27.81811919666662</v>
      </c>
      <c r="J14" s="10">
        <f>'Hoja de datos con Sismo'!H15</f>
        <v>-21</v>
      </c>
      <c r="K14" s="11">
        <f t="shared" si="0"/>
        <v>138.81811919666663</v>
      </c>
      <c r="L14" s="11">
        <f>'Hoja de datos con Sismo'!G15</f>
        <v>4.29</v>
      </c>
      <c r="M14" s="10">
        <f>'Hoja de datos con Sismo'!N15</f>
        <v>0</v>
      </c>
      <c r="N14" s="10">
        <f>'Hoja de datos con Sismo'!M15</f>
        <v>0</v>
      </c>
      <c r="O14" s="10">
        <f>'Hoja de datos con Sismo'!L15</f>
        <v>0</v>
      </c>
      <c r="P14" s="10">
        <f>'Hoja de datos con Sismo'!R15</f>
        <v>0.8384999999999999</v>
      </c>
      <c r="Q14" s="10">
        <f t="shared" si="1"/>
        <v>47.704156374634486</v>
      </c>
      <c r="R14" s="22">
        <f t="shared" si="2"/>
        <v>42.191151174428136</v>
      </c>
      <c r="S14" s="22">
        <f t="shared" si="3"/>
        <v>15.068268276581477</v>
      </c>
      <c r="T14" s="11">
        <f>'Hoja de datos Sin Sismo'!O15</f>
        <v>23.599489759728954</v>
      </c>
      <c r="U14" s="10">
        <f>(M14*SIN(PI()*J14/180)-(N14-O14)-H14*COS(PI()*J14/180)+P14+Q14*COS(PI()*K14/180)+U12*COS(PI()*E$3/180))/COS(PI()*E$3/180)</f>
        <v>-2.185273161872062E-07</v>
      </c>
    </row>
    <row r="15" spans="1:12" s="12" customFormat="1" ht="12.75">
      <c r="A15" s="17"/>
      <c r="B15" s="17"/>
      <c r="C15" s="17"/>
      <c r="D15" s="17"/>
      <c r="E15" s="17"/>
      <c r="F15" s="17"/>
      <c r="H15" s="17"/>
      <c r="I15" s="17"/>
      <c r="J15" s="17"/>
      <c r="K15" s="17"/>
      <c r="L15" s="17"/>
    </row>
    <row r="16" spans="1:17" s="12" customFormat="1" ht="12.75">
      <c r="A16" s="17"/>
      <c r="B16" s="17"/>
      <c r="C16" s="17"/>
      <c r="D16" s="17"/>
      <c r="E16" s="17"/>
      <c r="F16" s="17"/>
      <c r="G16" s="29"/>
      <c r="H16" s="30"/>
      <c r="I16" s="30"/>
      <c r="J16" s="30"/>
      <c r="K16" s="30"/>
      <c r="L16" s="30"/>
      <c r="M16" s="31"/>
      <c r="N16" s="31"/>
      <c r="O16" s="31"/>
      <c r="P16" s="29"/>
      <c r="Q16" s="29"/>
    </row>
  </sheetData>
  <sheetProtection/>
  <mergeCells count="1">
    <mergeCell ref="B4:C4"/>
  </mergeCells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zoomScale="85" zoomScaleNormal="85" zoomScalePageLayoutView="0" workbookViewId="0" topLeftCell="A1">
      <selection activeCell="E23" sqref="E23"/>
    </sheetView>
  </sheetViews>
  <sheetFormatPr defaultColWidth="11.421875" defaultRowHeight="15"/>
  <cols>
    <col min="1" max="1" width="7.421875" style="3" customWidth="1"/>
    <col min="2" max="2" width="9.00390625" style="3" bestFit="1" customWidth="1"/>
    <col min="3" max="3" width="5.00390625" style="3" bestFit="1" customWidth="1"/>
    <col min="4" max="4" width="5.28125" style="3" bestFit="1" customWidth="1"/>
    <col min="5" max="5" width="9.8515625" style="3" bestFit="1" customWidth="1"/>
    <col min="6" max="7" width="5.7109375" style="3" bestFit="1" customWidth="1"/>
    <col min="8" max="8" width="9.8515625" style="3" bestFit="1" customWidth="1"/>
    <col min="9" max="9" width="10.28125" style="0" bestFit="1" customWidth="1"/>
    <col min="10" max="10" width="6.7109375" style="0" bestFit="1" customWidth="1"/>
    <col min="11" max="11" width="9.421875" style="0" bestFit="1" customWidth="1"/>
    <col min="12" max="12" width="11.8515625" style="0" bestFit="1" customWidth="1"/>
    <col min="13" max="13" width="11.00390625" style="0" bestFit="1" customWidth="1"/>
    <col min="14" max="14" width="5.28125" style="0" bestFit="1" customWidth="1"/>
    <col min="15" max="16" width="6.57421875" style="0" customWidth="1"/>
  </cols>
  <sheetData>
    <row r="1" spans="1:16" s="14" customFormat="1" ht="12.75">
      <c r="A1" s="13">
        <v>1</v>
      </c>
      <c r="B1" s="13">
        <v>2</v>
      </c>
      <c r="C1" s="13">
        <v>3</v>
      </c>
      <c r="D1" s="13">
        <v>4</v>
      </c>
      <c r="E1" s="13">
        <v>5</v>
      </c>
      <c r="F1" s="13">
        <v>6</v>
      </c>
      <c r="G1" s="13">
        <v>7</v>
      </c>
      <c r="H1" s="13">
        <v>8</v>
      </c>
      <c r="I1" s="13">
        <v>9</v>
      </c>
      <c r="J1" s="13">
        <v>10</v>
      </c>
      <c r="K1" s="13">
        <v>11</v>
      </c>
      <c r="L1" s="13">
        <v>12</v>
      </c>
      <c r="M1" s="13">
        <v>13</v>
      </c>
      <c r="N1" s="13">
        <v>14</v>
      </c>
      <c r="O1" s="13">
        <v>15</v>
      </c>
      <c r="P1" s="13">
        <v>16</v>
      </c>
    </row>
    <row r="2" s="16" customFormat="1" ht="12.75">
      <c r="A2" s="15" t="s">
        <v>70</v>
      </c>
    </row>
    <row r="3" spans="1:8" s="12" customFormat="1" ht="14.25">
      <c r="A3" s="17" t="s">
        <v>40</v>
      </c>
      <c r="B3" s="17"/>
      <c r="C3" s="17"/>
      <c r="D3" s="17"/>
      <c r="E3" s="17"/>
      <c r="F3" s="17"/>
      <c r="G3" s="17"/>
      <c r="H3" s="17"/>
    </row>
    <row r="4" spans="1:16" s="9" customFormat="1" ht="15.75">
      <c r="A4" s="21" t="s">
        <v>0</v>
      </c>
      <c r="B4" s="43" t="s">
        <v>19</v>
      </c>
      <c r="C4" s="43"/>
      <c r="D4" s="21" t="s">
        <v>41</v>
      </c>
      <c r="E4" s="21" t="s">
        <v>42</v>
      </c>
      <c r="F4" s="21" t="s">
        <v>43</v>
      </c>
      <c r="G4" s="21" t="s">
        <v>44</v>
      </c>
      <c r="H4" s="21" t="s">
        <v>25</v>
      </c>
      <c r="I4" s="21" t="s">
        <v>24</v>
      </c>
      <c r="J4" s="21" t="s">
        <v>33</v>
      </c>
      <c r="K4" s="21" t="s">
        <v>23</v>
      </c>
      <c r="L4" s="21" t="s">
        <v>45</v>
      </c>
      <c r="M4" s="21" t="s">
        <v>34</v>
      </c>
      <c r="N4" s="21" t="s">
        <v>46</v>
      </c>
      <c r="O4" s="21" t="s">
        <v>47</v>
      </c>
      <c r="P4" s="21" t="s">
        <v>48</v>
      </c>
    </row>
    <row r="5" spans="1:16" s="9" customFormat="1" ht="12.75">
      <c r="A5" s="21"/>
      <c r="B5" s="21" t="s">
        <v>20</v>
      </c>
      <c r="C5" s="21" t="s">
        <v>21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s="12" customFormat="1" ht="12.75">
      <c r="A6" s="10"/>
      <c r="B6" s="10"/>
      <c r="C6" s="10"/>
      <c r="D6" s="10"/>
      <c r="E6" s="10"/>
      <c r="F6" s="10"/>
      <c r="G6" s="22"/>
      <c r="H6" s="11"/>
      <c r="I6" s="10"/>
      <c r="J6" s="10"/>
      <c r="K6" s="22"/>
      <c r="L6" s="22"/>
      <c r="M6" s="11"/>
      <c r="N6" s="10"/>
      <c r="O6" s="22"/>
      <c r="P6" s="22"/>
    </row>
    <row r="7" spans="1:16" s="12" customFormat="1" ht="12.75">
      <c r="A7" s="10"/>
      <c r="B7" s="10"/>
      <c r="C7" s="10"/>
      <c r="D7" s="10"/>
      <c r="E7" s="10"/>
      <c r="F7" s="10"/>
      <c r="G7" s="22"/>
      <c r="H7" s="11"/>
      <c r="I7" s="10"/>
      <c r="J7" s="10"/>
      <c r="K7" s="22"/>
      <c r="L7" s="22"/>
      <c r="M7" s="11"/>
      <c r="N7" s="10"/>
      <c r="O7" s="22"/>
      <c r="P7" s="22"/>
    </row>
    <row r="8" spans="1:16" s="12" customFormat="1" ht="12.75">
      <c r="A8" s="10"/>
      <c r="B8" s="10"/>
      <c r="C8" s="10"/>
      <c r="D8" s="10"/>
      <c r="E8" s="10"/>
      <c r="F8" s="10"/>
      <c r="G8" s="22"/>
      <c r="H8" s="11"/>
      <c r="I8" s="10"/>
      <c r="J8" s="10"/>
      <c r="K8" s="22"/>
      <c r="L8" s="22"/>
      <c r="M8" s="11"/>
      <c r="N8" s="10"/>
      <c r="O8" s="22"/>
      <c r="P8" s="22"/>
    </row>
    <row r="9" spans="1:16" s="12" customFormat="1" ht="12.75">
      <c r="A9" s="10"/>
      <c r="B9" s="10"/>
      <c r="C9" s="10"/>
      <c r="D9" s="10"/>
      <c r="E9" s="10"/>
      <c r="F9" s="10"/>
      <c r="G9" s="22"/>
      <c r="H9" s="11"/>
      <c r="I9" s="10"/>
      <c r="J9" s="10"/>
      <c r="K9" s="22"/>
      <c r="L9" s="22"/>
      <c r="M9" s="11"/>
      <c r="N9" s="10"/>
      <c r="O9" s="22"/>
      <c r="P9" s="22"/>
    </row>
    <row r="10" spans="1:16" s="12" customFormat="1" ht="12.75">
      <c r="A10" s="10"/>
      <c r="B10" s="10"/>
      <c r="C10" s="10"/>
      <c r="D10" s="10"/>
      <c r="E10" s="10"/>
      <c r="F10" s="10"/>
      <c r="G10" s="22"/>
      <c r="H10" s="11"/>
      <c r="I10" s="10"/>
      <c r="J10" s="10"/>
      <c r="K10" s="22"/>
      <c r="L10" s="22"/>
      <c r="M10" s="11"/>
      <c r="N10" s="10"/>
      <c r="O10" s="22"/>
      <c r="P10" s="22"/>
    </row>
    <row r="11" spans="1:16" s="12" customFormat="1" ht="12.75">
      <c r="A11" s="10"/>
      <c r="B11" s="10"/>
      <c r="C11" s="10"/>
      <c r="D11" s="10"/>
      <c r="E11" s="10"/>
      <c r="F11" s="10"/>
      <c r="G11" s="22"/>
      <c r="H11" s="11"/>
      <c r="I11" s="10"/>
      <c r="J11" s="10"/>
      <c r="K11" s="22"/>
      <c r="L11" s="22"/>
      <c r="M11" s="11"/>
      <c r="N11" s="10"/>
      <c r="O11" s="22"/>
      <c r="P11" s="22"/>
    </row>
    <row r="12" spans="1:16" s="12" customFormat="1" ht="12.75">
      <c r="A12" s="10"/>
      <c r="B12" s="10"/>
      <c r="C12" s="10"/>
      <c r="D12" s="10"/>
      <c r="E12" s="10"/>
      <c r="F12" s="10"/>
      <c r="G12" s="22"/>
      <c r="H12" s="11"/>
      <c r="I12" s="10"/>
      <c r="J12" s="10"/>
      <c r="K12" s="22"/>
      <c r="L12" s="22"/>
      <c r="M12" s="11"/>
      <c r="N12" s="10"/>
      <c r="O12" s="22"/>
      <c r="P12" s="22"/>
    </row>
    <row r="13" spans="1:16" s="12" customFormat="1" ht="12.75">
      <c r="A13" s="10"/>
      <c r="B13" s="10"/>
      <c r="C13" s="10"/>
      <c r="D13" s="10"/>
      <c r="E13" s="10"/>
      <c r="F13" s="10"/>
      <c r="G13" s="22"/>
      <c r="H13" s="11"/>
      <c r="I13" s="10"/>
      <c r="J13" s="10"/>
      <c r="K13" s="22"/>
      <c r="L13" s="22"/>
      <c r="M13" s="11"/>
      <c r="N13" s="10"/>
      <c r="O13" s="22"/>
      <c r="P13" s="22"/>
    </row>
    <row r="14" spans="1:16" s="12" customFormat="1" ht="12.75">
      <c r="A14" s="10"/>
      <c r="B14" s="10"/>
      <c r="C14" s="10"/>
      <c r="D14" s="10"/>
      <c r="E14" s="10"/>
      <c r="F14" s="10"/>
      <c r="G14" s="22"/>
      <c r="H14" s="11"/>
      <c r="I14" s="10"/>
      <c r="J14" s="10"/>
      <c r="K14" s="22"/>
      <c r="L14" s="22"/>
      <c r="M14" s="11"/>
      <c r="N14" s="10"/>
      <c r="O14" s="22"/>
      <c r="P14" s="22"/>
    </row>
    <row r="15" spans="1:16" s="12" customFormat="1" ht="12.75">
      <c r="A15" s="10"/>
      <c r="B15" s="10"/>
      <c r="C15" s="10"/>
      <c r="D15" s="10"/>
      <c r="E15" s="10"/>
      <c r="F15" s="10"/>
      <c r="G15" s="22"/>
      <c r="H15" s="11"/>
      <c r="I15" s="10"/>
      <c r="J15" s="10"/>
      <c r="K15" s="22"/>
      <c r="L15" s="22"/>
      <c r="M15" s="11"/>
      <c r="N15" s="10"/>
      <c r="O15" s="22"/>
      <c r="P15" s="22"/>
    </row>
    <row r="16" spans="1:16" s="12" customFormat="1" ht="12.75">
      <c r="A16" s="10"/>
      <c r="B16" s="10"/>
      <c r="C16" s="10"/>
      <c r="D16" s="10"/>
      <c r="E16" s="10"/>
      <c r="F16" s="10"/>
      <c r="G16" s="22"/>
      <c r="H16" s="11"/>
      <c r="I16" s="10"/>
      <c r="J16" s="10"/>
      <c r="K16" s="22"/>
      <c r="L16" s="22"/>
      <c r="M16" s="11"/>
      <c r="N16" s="10"/>
      <c r="O16" s="22"/>
      <c r="P16" s="22"/>
    </row>
    <row r="17" spans="1:16" s="12" customFormat="1" ht="12.75">
      <c r="A17" s="17"/>
      <c r="B17" s="17"/>
      <c r="C17" s="17"/>
      <c r="D17" s="17"/>
      <c r="E17" s="17"/>
      <c r="F17" s="17"/>
      <c r="G17" s="17"/>
      <c r="H17" s="17"/>
      <c r="M17" s="18" t="s">
        <v>26</v>
      </c>
      <c r="N17" s="17"/>
      <c r="O17" s="17"/>
      <c r="P17" s="17"/>
    </row>
    <row r="18" spans="1:8" s="12" customFormat="1" ht="12.75">
      <c r="A18" s="17"/>
      <c r="B18" s="17"/>
      <c r="C18" s="17"/>
      <c r="D18" s="17"/>
      <c r="E18" s="17"/>
      <c r="F18" s="17"/>
      <c r="G18" s="17"/>
      <c r="H18" s="17"/>
    </row>
    <row r="19" spans="1:10" s="12" customFormat="1" ht="14.25">
      <c r="A19" s="17"/>
      <c r="B19" s="17"/>
      <c r="C19" s="17"/>
      <c r="D19" s="17"/>
      <c r="E19" s="17"/>
      <c r="F19" s="17"/>
      <c r="G19" s="17"/>
      <c r="H19" s="17"/>
      <c r="I19" s="19" t="s">
        <v>49</v>
      </c>
      <c r="J19" s="20"/>
    </row>
  </sheetData>
  <sheetProtection/>
  <mergeCells count="1">
    <mergeCell ref="B4:C4"/>
  </mergeCells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C18" sqref="C18"/>
    </sheetView>
  </sheetViews>
  <sheetFormatPr defaultColWidth="11.421875" defaultRowHeight="15"/>
  <cols>
    <col min="1" max="1" width="8.421875" style="3" customWidth="1"/>
    <col min="2" max="2" width="4.8515625" style="3" customWidth="1"/>
    <col min="3" max="3" width="5.00390625" style="3" bestFit="1" customWidth="1"/>
    <col min="4" max="4" width="7.57421875" style="3" customWidth="1"/>
    <col min="5" max="5" width="4.28125" style="3" customWidth="1"/>
    <col min="6" max="6" width="6.140625" style="0" customWidth="1"/>
    <col min="7" max="7" width="7.421875" style="3" customWidth="1"/>
    <col min="8" max="8" width="5.57421875" style="3" customWidth="1"/>
    <col min="9" max="9" width="5.28125" style="3" customWidth="1"/>
    <col min="10" max="10" width="6.140625" style="3" customWidth="1"/>
    <col min="11" max="11" width="6.7109375" style="3" customWidth="1"/>
    <col min="12" max="12" width="6.7109375" style="0" customWidth="1"/>
    <col min="13" max="14" width="6.28125" style="0" customWidth="1"/>
    <col min="15" max="16" width="6.57421875" style="0" customWidth="1"/>
    <col min="17" max="17" width="6.8515625" style="0" customWidth="1"/>
    <col min="18" max="18" width="8.28125" style="0" customWidth="1"/>
    <col min="19" max="19" width="6.8515625" style="0" customWidth="1"/>
    <col min="20" max="20" width="5.28125" style="0" bestFit="1" customWidth="1"/>
  </cols>
  <sheetData>
    <row r="1" spans="1:11" s="12" customFormat="1" ht="12.75">
      <c r="A1" s="17"/>
      <c r="B1" s="17"/>
      <c r="C1" s="17"/>
      <c r="D1" s="17"/>
      <c r="E1" s="17"/>
      <c r="G1" s="17"/>
      <c r="H1" s="17"/>
      <c r="I1" s="17"/>
      <c r="J1" s="17"/>
      <c r="K1" s="17"/>
    </row>
    <row r="2" s="16" customFormat="1" ht="12.75">
      <c r="A2" s="15" t="s">
        <v>71</v>
      </c>
    </row>
    <row r="3" spans="1:11" s="12" customFormat="1" ht="14.25">
      <c r="A3" s="17" t="s">
        <v>40</v>
      </c>
      <c r="B3" s="17"/>
      <c r="C3" s="17"/>
      <c r="D3" s="28" t="s">
        <v>65</v>
      </c>
      <c r="E3" s="17"/>
      <c r="G3" s="17"/>
      <c r="H3" s="17"/>
      <c r="I3" s="17"/>
      <c r="J3" s="17"/>
      <c r="K3" s="17"/>
    </row>
    <row r="4" spans="1:20" s="35" customFormat="1" ht="27" customHeight="1">
      <c r="A4" s="34" t="s">
        <v>0</v>
      </c>
      <c r="B4" s="44" t="s">
        <v>19</v>
      </c>
      <c r="C4" s="44"/>
      <c r="D4" s="34" t="s">
        <v>36</v>
      </c>
      <c r="E4" s="34" t="s">
        <v>37</v>
      </c>
      <c r="F4" s="34" t="s">
        <v>38</v>
      </c>
      <c r="G4" s="34" t="s">
        <v>59</v>
      </c>
      <c r="H4" s="34" t="s">
        <v>67</v>
      </c>
      <c r="I4" s="34" t="s">
        <v>35</v>
      </c>
      <c r="J4" s="34" t="s">
        <v>68</v>
      </c>
      <c r="K4" s="34" t="s">
        <v>4</v>
      </c>
      <c r="L4" s="34" t="s">
        <v>24</v>
      </c>
      <c r="M4" s="34" t="s">
        <v>60</v>
      </c>
      <c r="N4" s="34" t="s">
        <v>61</v>
      </c>
      <c r="O4" s="34" t="s">
        <v>62</v>
      </c>
      <c r="P4" s="34" t="s">
        <v>63</v>
      </c>
      <c r="Q4" s="34" t="s">
        <v>23</v>
      </c>
      <c r="R4" s="34" t="s">
        <v>39</v>
      </c>
      <c r="S4" s="33" t="s">
        <v>69</v>
      </c>
      <c r="T4" s="34" t="s">
        <v>64</v>
      </c>
    </row>
    <row r="5" spans="1:20" s="35" customFormat="1" ht="12">
      <c r="A5" s="34"/>
      <c r="B5" s="34" t="s">
        <v>66</v>
      </c>
      <c r="C5" s="34" t="s">
        <v>21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s="12" customFormat="1" ht="12.75">
      <c r="A6" s="10"/>
      <c r="B6" s="10"/>
      <c r="C6" s="10"/>
      <c r="D6" s="10"/>
      <c r="E6" s="10"/>
      <c r="F6" s="10"/>
      <c r="G6" s="22"/>
      <c r="H6" s="11"/>
      <c r="I6" s="10"/>
      <c r="J6" s="11"/>
      <c r="K6" s="11"/>
      <c r="L6" s="10"/>
      <c r="M6" s="10"/>
      <c r="N6" s="10"/>
      <c r="O6" s="10"/>
      <c r="P6" s="10"/>
      <c r="Q6" s="22"/>
      <c r="R6" s="22"/>
      <c r="S6" s="11"/>
      <c r="T6" s="10"/>
    </row>
    <row r="7" spans="1:20" s="12" customFormat="1" ht="12.75">
      <c r="A7" s="10"/>
      <c r="B7" s="10"/>
      <c r="C7" s="10"/>
      <c r="D7" s="10"/>
      <c r="E7" s="10"/>
      <c r="F7" s="10"/>
      <c r="G7" s="22"/>
      <c r="H7" s="11"/>
      <c r="I7" s="10"/>
      <c r="J7" s="11"/>
      <c r="K7" s="11"/>
      <c r="L7" s="10"/>
      <c r="M7" s="10"/>
      <c r="N7" s="10"/>
      <c r="O7" s="10"/>
      <c r="P7" s="10"/>
      <c r="Q7" s="22"/>
      <c r="R7" s="22"/>
      <c r="S7" s="11"/>
      <c r="T7" s="10"/>
    </row>
    <row r="8" spans="1:20" s="12" customFormat="1" ht="12.75">
      <c r="A8" s="10"/>
      <c r="B8" s="10"/>
      <c r="C8" s="10"/>
      <c r="D8" s="10"/>
      <c r="E8" s="10"/>
      <c r="F8" s="10"/>
      <c r="G8" s="22"/>
      <c r="H8" s="11"/>
      <c r="I8" s="10"/>
      <c r="J8" s="11"/>
      <c r="K8" s="11"/>
      <c r="L8" s="10"/>
      <c r="M8" s="10"/>
      <c r="N8" s="10"/>
      <c r="O8" s="10"/>
      <c r="P8" s="10"/>
      <c r="Q8" s="22"/>
      <c r="R8" s="22"/>
      <c r="S8" s="11"/>
      <c r="T8" s="10"/>
    </row>
    <row r="9" spans="1:20" s="12" customFormat="1" ht="12.75">
      <c r="A9" s="10"/>
      <c r="B9" s="10"/>
      <c r="C9" s="10"/>
      <c r="D9" s="10"/>
      <c r="E9" s="10"/>
      <c r="F9" s="10"/>
      <c r="G9" s="22"/>
      <c r="H9" s="11"/>
      <c r="I9" s="10"/>
      <c r="J9" s="11"/>
      <c r="K9" s="11"/>
      <c r="L9" s="10"/>
      <c r="M9" s="10"/>
      <c r="N9" s="10"/>
      <c r="O9" s="10"/>
      <c r="P9" s="10"/>
      <c r="Q9" s="22"/>
      <c r="R9" s="22"/>
      <c r="S9" s="11"/>
      <c r="T9" s="10"/>
    </row>
    <row r="10" spans="1:20" s="12" customFormat="1" ht="12.75">
      <c r="A10" s="10"/>
      <c r="B10" s="10"/>
      <c r="C10" s="10"/>
      <c r="D10" s="10"/>
      <c r="E10" s="10"/>
      <c r="F10" s="10"/>
      <c r="G10" s="22"/>
      <c r="H10" s="11"/>
      <c r="I10" s="10"/>
      <c r="J10" s="11"/>
      <c r="K10" s="11"/>
      <c r="L10" s="10"/>
      <c r="M10" s="37"/>
      <c r="N10" s="10"/>
      <c r="O10" s="10"/>
      <c r="P10" s="10"/>
      <c r="Q10" s="22"/>
      <c r="R10" s="22"/>
      <c r="S10" s="11"/>
      <c r="T10" s="10"/>
    </row>
    <row r="11" spans="1:20" s="12" customFormat="1" ht="12.75">
      <c r="A11" s="10"/>
      <c r="B11" s="10"/>
      <c r="C11" s="10"/>
      <c r="D11" s="10"/>
      <c r="E11" s="10"/>
      <c r="F11" s="10"/>
      <c r="G11" s="22"/>
      <c r="H11" s="11"/>
      <c r="I11" s="10"/>
      <c r="J11" s="11"/>
      <c r="K11" s="11"/>
      <c r="L11" s="10"/>
      <c r="M11" s="37"/>
      <c r="N11" s="10"/>
      <c r="O11" s="10"/>
      <c r="P11" s="10"/>
      <c r="Q11" s="22"/>
      <c r="R11" s="22"/>
      <c r="S11" s="11"/>
      <c r="T11" s="10"/>
    </row>
    <row r="12" spans="1:20" s="12" customFormat="1" ht="12.75">
      <c r="A12" s="10"/>
      <c r="B12" s="10"/>
      <c r="C12" s="10"/>
      <c r="D12" s="10"/>
      <c r="E12" s="10"/>
      <c r="F12" s="10"/>
      <c r="G12" s="22"/>
      <c r="H12" s="11"/>
      <c r="I12" s="10"/>
      <c r="J12" s="11"/>
      <c r="K12" s="11"/>
      <c r="L12" s="10"/>
      <c r="M12" s="37"/>
      <c r="N12" s="10"/>
      <c r="O12" s="10"/>
      <c r="P12" s="10"/>
      <c r="Q12" s="22"/>
      <c r="R12" s="22"/>
      <c r="S12" s="11"/>
      <c r="T12" s="10"/>
    </row>
    <row r="13" spans="1:20" s="12" customFormat="1" ht="12.75">
      <c r="A13" s="10"/>
      <c r="B13" s="10"/>
      <c r="C13" s="10"/>
      <c r="D13" s="10"/>
      <c r="E13" s="10"/>
      <c r="F13" s="10"/>
      <c r="G13" s="22"/>
      <c r="H13" s="11"/>
      <c r="I13" s="10"/>
      <c r="J13" s="11"/>
      <c r="K13" s="11"/>
      <c r="L13" s="10"/>
      <c r="M13" s="17"/>
      <c r="N13" s="10"/>
      <c r="O13" s="10"/>
      <c r="P13" s="10"/>
      <c r="Q13" s="22"/>
      <c r="R13" s="22"/>
      <c r="S13" s="11"/>
      <c r="T13" s="10"/>
    </row>
    <row r="14" spans="1:20" s="12" customFormat="1" ht="12.75">
      <c r="A14" s="10"/>
      <c r="B14" s="10"/>
      <c r="C14" s="10"/>
      <c r="D14" s="10"/>
      <c r="E14" s="10"/>
      <c r="F14" s="10"/>
      <c r="G14" s="22"/>
      <c r="H14" s="11"/>
      <c r="I14" s="10"/>
      <c r="J14" s="11"/>
      <c r="K14" s="11"/>
      <c r="L14" s="10"/>
      <c r="M14" s="10"/>
      <c r="N14" s="10"/>
      <c r="O14" s="10"/>
      <c r="P14" s="10"/>
      <c r="Q14" s="22"/>
      <c r="R14" s="22"/>
      <c r="S14" s="11"/>
      <c r="T14" s="10"/>
    </row>
    <row r="15" spans="1:20" s="12" customFormat="1" ht="12.75">
      <c r="A15" s="10"/>
      <c r="B15" s="10"/>
      <c r="C15" s="10"/>
      <c r="D15" s="10"/>
      <c r="E15" s="10"/>
      <c r="F15" s="10"/>
      <c r="G15" s="22"/>
      <c r="H15" s="11"/>
      <c r="I15" s="10"/>
      <c r="J15" s="11"/>
      <c r="K15" s="10"/>
      <c r="L15" s="10"/>
      <c r="M15" s="10"/>
      <c r="N15" s="10"/>
      <c r="O15" s="10"/>
      <c r="P15" s="10"/>
      <c r="Q15" s="22"/>
      <c r="R15" s="22"/>
      <c r="S15" s="11"/>
      <c r="T15" s="10"/>
    </row>
    <row r="16" spans="1:20" s="12" customFormat="1" ht="15">
      <c r="A16" s="10"/>
      <c r="B16" s="10"/>
      <c r="C16" s="10"/>
      <c r="D16" s="10"/>
      <c r="E16" s="10"/>
      <c r="F16" s="10"/>
      <c r="G16" s="22"/>
      <c r="H16" s="11"/>
      <c r="I16" s="10"/>
      <c r="J16" s="11"/>
      <c r="K16" s="5"/>
      <c r="L16" s="10"/>
      <c r="M16" s="10"/>
      <c r="N16" s="10"/>
      <c r="O16" s="10"/>
      <c r="P16" s="10"/>
      <c r="Q16" s="22"/>
      <c r="R16" s="22"/>
      <c r="S16" s="11"/>
      <c r="T16" s="10"/>
    </row>
    <row r="17" spans="1:20" s="12" customFormat="1" ht="12.75">
      <c r="A17" s="17"/>
      <c r="B17" s="17"/>
      <c r="C17" s="17"/>
      <c r="D17" s="17"/>
      <c r="E17" s="17"/>
      <c r="G17" s="17"/>
      <c r="H17" s="17"/>
      <c r="I17" s="17"/>
      <c r="J17" s="17"/>
      <c r="K17" s="17"/>
      <c r="S17" s="18"/>
      <c r="T17" s="17"/>
    </row>
    <row r="18" spans="1:11" s="12" customFormat="1" ht="12.75">
      <c r="A18" s="17"/>
      <c r="B18" s="17"/>
      <c r="C18" s="17"/>
      <c r="D18" s="17"/>
      <c r="E18" s="17"/>
      <c r="G18" s="17"/>
      <c r="H18" s="17"/>
      <c r="I18" s="17"/>
      <c r="J18" s="17"/>
      <c r="K18" s="17"/>
    </row>
    <row r="19" spans="1:16" s="12" customFormat="1" ht="12.75">
      <c r="A19" s="17"/>
      <c r="B19" s="17"/>
      <c r="C19" s="17"/>
      <c r="D19" s="17"/>
      <c r="E19" s="17"/>
      <c r="F19" s="29"/>
      <c r="G19" s="30"/>
      <c r="H19" s="30"/>
      <c r="I19" s="30"/>
      <c r="J19" s="30"/>
      <c r="K19" s="30"/>
      <c r="L19" s="31"/>
      <c r="M19" s="31"/>
      <c r="N19" s="31"/>
      <c r="O19" s="29"/>
      <c r="P19" s="29"/>
    </row>
  </sheetData>
  <sheetProtection/>
  <mergeCells count="1">
    <mergeCell ref="B4:C4"/>
  </mergeCells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 Moreno</dc:creator>
  <cp:keywords/>
  <dc:description/>
  <cp:lastModifiedBy>Usuario</cp:lastModifiedBy>
  <cp:lastPrinted>2011-01-09T20:11:51Z</cp:lastPrinted>
  <dcterms:created xsi:type="dcterms:W3CDTF">2010-12-08T15:00:33Z</dcterms:created>
  <dcterms:modified xsi:type="dcterms:W3CDTF">2016-04-08T20:42:41Z</dcterms:modified>
  <cp:category/>
  <cp:version/>
  <cp:contentType/>
  <cp:contentStatus/>
</cp:coreProperties>
</file>