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21075" windowHeight="97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28" i="1" l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G24" i="1"/>
  <c r="F24" i="1"/>
  <c r="D24" i="1"/>
  <c r="C24" i="1"/>
  <c r="G23" i="1"/>
  <c r="F23" i="1"/>
  <c r="D23" i="1"/>
  <c r="C23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</calcChain>
</file>

<file path=xl/sharedStrings.xml><?xml version="1.0" encoding="utf-8"?>
<sst xmlns="http://schemas.openxmlformats.org/spreadsheetml/2006/main" count="35" uniqueCount="28">
  <si>
    <t>Ejercicio 7,21 propuesto de Seader.</t>
  </si>
  <si>
    <t>Tabla 1: Composición de la alimentación y constantes para K a 300psia</t>
  </si>
  <si>
    <t>Constantes para calcular K a 300psia</t>
  </si>
  <si>
    <t>Componente</t>
  </si>
  <si>
    <t>zf</t>
  </si>
  <si>
    <t>a1</t>
  </si>
  <si>
    <t>a2</t>
  </si>
  <si>
    <t>a3</t>
  </si>
  <si>
    <t>a4</t>
  </si>
  <si>
    <t>C2H4</t>
  </si>
  <si>
    <t>C2H6</t>
  </si>
  <si>
    <t>C3H6</t>
  </si>
  <si>
    <t>C3H8</t>
  </si>
  <si>
    <t>n-C4</t>
  </si>
  <si>
    <t>i-C4</t>
  </si>
  <si>
    <t>Fuente: Seader.</t>
  </si>
  <si>
    <t>Tabla 2: Constantes para calcular entalpia de líquido y vapor a 300psia.</t>
  </si>
  <si>
    <t>Constantes para calcular hli</t>
  </si>
  <si>
    <t>Constantes para calcular Hvi</t>
  </si>
  <si>
    <t>C1</t>
  </si>
  <si>
    <t>C2</t>
  </si>
  <si>
    <t>C3</t>
  </si>
  <si>
    <t>e1</t>
  </si>
  <si>
    <t>e2</t>
  </si>
  <si>
    <t>e3</t>
  </si>
  <si>
    <t>Nota: Entalpía calculada con referencia: líquido saturado a -200ºF. Fuente: Seader.</t>
  </si>
  <si>
    <t>Calcular: Temperatura del flash, fracción de vaporización, composiciones de L y V.</t>
  </si>
  <si>
    <r>
      <t>Una corriente formada por los seis hidrocarburos que se indican en la tabla 1 se somete a un flash adiabatico. La entalpía de 1Lbmol de alimentación es de h</t>
    </r>
    <r>
      <rPr>
        <sz val="8"/>
        <rFont val="Arial"/>
        <family val="2"/>
      </rPr>
      <t>F</t>
    </r>
    <r>
      <rPr>
        <sz val="10"/>
        <rFont val="Arial"/>
        <family val="2"/>
      </rPr>
      <t>=13210BTU y la presión del tambor es de 300psia.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</si>
</sst>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7" fillId="2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295274</xdr:colOff>
      <xdr:row>14</xdr:row>
      <xdr:rowOff>28575</xdr:rowOff>
    </xdr:from>
    <xdr:ext cx="4067176" cy="7865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/>
            <xdr:cNvSpPr txBox="1"/>
          </xdr:nvSpPr>
          <xdr:spPr>
            <a:xfrm>
              <a:off x="295274" y="2695575"/>
              <a:ext cx="4067176" cy="786562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VE" sz="1600" i="1">
                          <a:latin typeface="Cambria Math"/>
                        </a:rPr>
                      </m:ctrlPr>
                    </m:sSupPr>
                    <m:e>
                      <m:d>
                        <m:dPr>
                          <m:ctrlPr>
                            <a:rPr lang="es-VE" sz="16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s-VE" sz="16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a:rPr lang="es-VE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𝐾𝑖</m:t>
                              </m:r>
                            </m:num>
                            <m:den>
                              <m:r>
                                <a:rPr lang="es-VE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𝑇</m:t>
                              </m:r>
                            </m:den>
                          </m:f>
                        </m:e>
                      </m:d>
                    </m:e>
                    <m:sup>
                      <m:f>
                        <m:fPr>
                          <m:type m:val="skw"/>
                          <m:ctrlPr>
                            <a:rPr lang="es-VE" sz="160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s-VE" sz="1600" b="0" i="1">
                              <a:latin typeface="Cambria Math"/>
                            </a:rPr>
                            <m:t>1</m:t>
                          </m:r>
                        </m:num>
                        <m:den>
                          <m:r>
                            <a:rPr lang="es-VE" sz="1600" b="0" i="1">
                              <a:latin typeface="Cambria Math"/>
                            </a:rPr>
                            <m:t>3</m:t>
                          </m:r>
                        </m:den>
                      </m:f>
                    </m:sup>
                  </m:sSup>
                  <m:r>
                    <a:rPr lang="es-VE" sz="1600" i="0">
                      <a:latin typeface="Cambria Math"/>
                      <a:ea typeface="Cambria Math"/>
                    </a:rPr>
                    <m:t>=</m:t>
                  </m:r>
                  <m:sSub>
                    <m:sSubPr>
                      <m:ctrlPr>
                        <a:rPr lang="es-VE" sz="1600" b="0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a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es-VE" sz="1600" b="0" i="1">
                      <a:latin typeface="Cambria Math"/>
                      <a:ea typeface="Cambria Math"/>
                    </a:rPr>
                    <m:t>+</m:t>
                  </m:r>
                </m:oMath>
              </a14:m>
              <a:r>
                <a:rPr lang="es-VE" sz="160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a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.</m:t>
                  </m:r>
                  <m:r>
                    <m:rPr>
                      <m:sty m:val="p"/>
                    </m:rP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T</m:t>
                  </m:r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</m:oMath>
              </a14:m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a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.</m:t>
                  </m:r>
                  <m:sSup>
                    <m:sSup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T</m:t>
                      </m:r>
                    </m:e>
                    <m:sup>
                      <m: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VE" sz="1600"/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a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4</m:t>
                      </m:r>
                    </m:sub>
                  </m:sSub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.</m:t>
                  </m:r>
                  <m:sSup>
                    <m:sSup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T</m:t>
                      </m:r>
                    </m:e>
                    <m:sup>
                      <m: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</m:oMath>
              </a14:m>
              <a:endParaRPr lang="es-VE" sz="1600"/>
            </a:p>
            <a:p>
              <a:r>
                <a:rPr lang="es-VE" sz="1600"/>
                <a:t>T [=] R</a:t>
              </a:r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295274" y="2695575"/>
              <a:ext cx="4067176" cy="786562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VE" sz="16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𝐾𝑖/𝑇)^(</a:t>
              </a:r>
              <a:r>
                <a:rPr lang="es-VE" sz="1600" b="0" i="0">
                  <a:latin typeface="Cambria Math"/>
                </a:rPr>
                <a:t>1⁄3)</a:t>
              </a:r>
              <a:r>
                <a:rPr lang="es-VE" sz="1600" i="0">
                  <a:latin typeface="Cambria Math"/>
                  <a:ea typeface="Cambria Math"/>
                </a:rPr>
                <a:t>=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a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_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s-VE" sz="1600" b="0" i="0">
                  <a:latin typeface="Cambria Math"/>
                  <a:ea typeface="Cambria Math"/>
                </a:rPr>
                <a:t>+</a:t>
              </a:r>
              <a:r>
                <a:rPr lang="es-VE" sz="1600"/>
                <a:t> 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a_2.T+</a:t>
              </a:r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a_3.T^2</a:t>
              </a:r>
              <a:r>
                <a:rPr lang="es-VE" sz="1600"/>
                <a:t>+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a_4.T^3</a:t>
              </a:r>
              <a:endParaRPr lang="es-VE" sz="1600"/>
            </a:p>
            <a:p>
              <a:r>
                <a:rPr lang="es-VE" sz="1600"/>
                <a:t>T [=] R</a:t>
              </a:r>
            </a:p>
          </xdr:txBody>
        </xdr:sp>
      </mc:Fallback>
    </mc:AlternateContent>
    <xdr:clientData/>
  </xdr:oneCellAnchor>
  <xdr:oneCellAnchor>
    <xdr:from>
      <xdr:col>0</xdr:col>
      <xdr:colOff>268437</xdr:colOff>
      <xdr:row>29</xdr:row>
      <xdr:rowOff>104777</xdr:rowOff>
    </xdr:from>
    <xdr:ext cx="3038475" cy="13008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/>
            <xdr:cNvSpPr txBox="1"/>
          </xdr:nvSpPr>
          <xdr:spPr>
            <a:xfrm>
              <a:off x="268437" y="5629277"/>
              <a:ext cx="3038475" cy="130086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VE" sz="1600" i="1">
                          <a:latin typeface="Cambria Math"/>
                        </a:rPr>
                      </m:ctrlPr>
                    </m:sSupPr>
                    <m:e>
                      <m:d>
                        <m:dPr>
                          <m:ctrlPr>
                            <a:rPr lang="es-VE" sz="16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VE" sz="16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acc>
                                <m:accPr>
                                  <m:chr m:val="̂"/>
                                  <m:ctrlPr>
                                    <a:rPr lang="es-VE" sz="16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accPr>
                                <m:e>
                                  <m:r>
                                    <a:rPr lang="es-VE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h</m:t>
                                  </m:r>
                                </m:e>
                              </m:acc>
                            </m:e>
                            <m:sub>
                              <m:r>
                                <a:rPr lang="es-VE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𝐿𝑖</m:t>
                              </m:r>
                            </m:sub>
                          </m:sSub>
                        </m:e>
                      </m:d>
                    </m:e>
                    <m:sup>
                      <m:f>
                        <m:fPr>
                          <m:type m:val="skw"/>
                          <m:ctrlPr>
                            <a:rPr lang="es-VE" sz="160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s-VE" sz="1600" b="0" i="1">
                              <a:latin typeface="Cambria Math"/>
                            </a:rPr>
                            <m:t>1</m:t>
                          </m:r>
                        </m:num>
                        <m:den>
                          <m:r>
                            <a:rPr lang="es-VE" sz="1600" b="0" i="1">
                              <a:latin typeface="Cambria Math"/>
                            </a:rPr>
                            <m:t>2</m:t>
                          </m:r>
                        </m:den>
                      </m:f>
                    </m:sup>
                  </m:sSup>
                  <m:r>
                    <a:rPr lang="es-VE" sz="1600" i="0">
                      <a:latin typeface="Cambria Math"/>
                      <a:ea typeface="Cambria Math"/>
                    </a:rPr>
                    <m:t>=</m:t>
                  </m:r>
                  <m:sSub>
                    <m:sSubPr>
                      <m:ctrlPr>
                        <a:rPr lang="es-VE" sz="1600" b="0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c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es-VE" sz="1600" b="0" i="1">
                      <a:latin typeface="Cambria Math"/>
                      <a:ea typeface="Cambria Math"/>
                    </a:rPr>
                    <m:t>+</m:t>
                  </m:r>
                </m:oMath>
              </a14:m>
              <a:r>
                <a:rPr lang="es-VE" sz="160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c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.</m:t>
                  </m:r>
                  <m:r>
                    <m:rPr>
                      <m:sty m:val="p"/>
                    </m:rP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T</m:t>
                  </m:r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</m:oMath>
              </a14:m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c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.</m:t>
                  </m:r>
                  <m:sSup>
                    <m:sSup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T</m:t>
                      </m:r>
                    </m:e>
                    <m:sup>
                      <m: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VE" sz="1600"/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es-VE" sz="16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s-VE" sz="16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VE" sz="16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acc>
                                <m:accPr>
                                  <m:chr m:val="̂"/>
                                  <m:ctrlPr>
                                    <a:rPr lang="es-VE" sz="16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accPr>
                                <m:e>
                                  <m:r>
                                    <a:rPr lang="es-VE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𝐻</m:t>
                                  </m:r>
                                </m:e>
                              </m:acc>
                            </m:e>
                            <m:sub>
                              <m:r>
                                <a:rPr lang="es-VE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𝑉𝑖</m:t>
                              </m:r>
                            </m:sub>
                          </m:sSub>
                        </m:e>
                      </m:d>
                    </m:e>
                    <m:sup>
                      <m:f>
                        <m:fPr>
                          <m:type m:val="skw"/>
                          <m:ctrlPr>
                            <a:rPr lang="es-VE" sz="16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V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1</m:t>
                          </m:r>
                        </m:num>
                        <m:den>
                          <m:r>
                            <a:rPr lang="es-V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</m:sup>
                  </m:sSup>
                  <m:r>
                    <a:rPr lang="es-VE" sz="160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e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r>
                    <a:rPr lang="es-VE" sz="16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</m:oMath>
              </a14:m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e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.</m:t>
                  </m:r>
                  <m:r>
                    <m:rPr>
                      <m:sty m:val="p"/>
                    </m:rP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T</m:t>
                  </m:r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</m:oMath>
              </a14:m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e</m:t>
                      </m:r>
                    </m:e>
                    <m:sub>
                      <m: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es-VE" sz="16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.</m:t>
                  </m:r>
                  <m:sSup>
                    <m:sSupPr>
                      <m:ctrlP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s-VE" sz="1600" b="0" i="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T</m:t>
                      </m:r>
                    </m:e>
                    <m:sup>
                      <m:r>
                        <a:rPr lang="es-VE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VE" sz="1600"/>
            </a:p>
            <a:p>
              <a:r>
                <a:rPr lang="es-VE" sz="1600"/>
                <a:t>T [=] R</a:t>
              </a:r>
            </a:p>
            <a:p>
              <a:r>
                <a:rPr lang="es-VE" sz="1600"/>
                <a:t>h</a:t>
              </a:r>
              <a:r>
                <a:rPr lang="es-VE" sz="900"/>
                <a:t>L</a:t>
              </a:r>
              <a:r>
                <a:rPr lang="es-VE" sz="1600"/>
                <a:t> y H</a:t>
              </a:r>
              <a:r>
                <a:rPr lang="es-VE" sz="800"/>
                <a:t>V</a:t>
              </a:r>
              <a:r>
                <a:rPr lang="es-VE" sz="1600"/>
                <a:t> [=] BTU/lbmol</a:t>
              </a:r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>
              <a:off x="268437" y="5629277"/>
              <a:ext cx="3038475" cy="130086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VE" sz="16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ℎ ̂_𝐿𝑖 )^(</a:t>
              </a:r>
              <a:r>
                <a:rPr lang="es-VE" sz="1600" b="0" i="0">
                  <a:latin typeface="Cambria Math"/>
                </a:rPr>
                <a:t>1⁄2)</a:t>
              </a:r>
              <a:r>
                <a:rPr lang="es-VE" sz="1600" i="0">
                  <a:latin typeface="Cambria Math"/>
                  <a:ea typeface="Cambria Math"/>
                </a:rPr>
                <a:t>=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_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s-VE" sz="1600" b="0" i="0">
                  <a:latin typeface="Cambria Math"/>
                  <a:ea typeface="Cambria Math"/>
                </a:rPr>
                <a:t>+</a:t>
              </a:r>
              <a:r>
                <a:rPr lang="es-VE" sz="1600"/>
                <a:t> 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c_2.T+</a:t>
              </a:r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c_3.T^2</a:t>
              </a:r>
              <a:endParaRPr lang="es-VE" sz="1600"/>
            </a:p>
            <a:p>
              <a:r>
                <a:rPr lang="es-VE" sz="16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𝐻 ̂_𝑉𝑖 )^(1⁄2)</a:t>
              </a:r>
              <a:r>
                <a:rPr lang="es-VE" sz="16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e_1+</a:t>
              </a:r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e_2.T+</a:t>
              </a:r>
              <a:r>
                <a:rPr lang="es-VE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V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e_3.T^2</a:t>
              </a:r>
              <a:endParaRPr lang="es-VE" sz="1600"/>
            </a:p>
            <a:p>
              <a:r>
                <a:rPr lang="es-VE" sz="1600"/>
                <a:t>T [=] R</a:t>
              </a:r>
            </a:p>
            <a:p>
              <a:r>
                <a:rPr lang="es-VE" sz="1600"/>
                <a:t>h</a:t>
              </a:r>
              <a:r>
                <a:rPr lang="es-VE" sz="900"/>
                <a:t>L</a:t>
              </a:r>
              <a:r>
                <a:rPr lang="es-VE" sz="1600"/>
                <a:t> y H</a:t>
              </a:r>
              <a:r>
                <a:rPr lang="es-VE" sz="800"/>
                <a:t>V</a:t>
              </a:r>
              <a:r>
                <a:rPr lang="es-VE" sz="1600"/>
                <a:t> [=] BTU/lbmol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I12" sqref="I12"/>
    </sheetView>
  </sheetViews>
  <sheetFormatPr baseColWidth="10" defaultRowHeight="14.25" x14ac:dyDescent="0.2"/>
  <cols>
    <col min="1" max="16384" width="11.42578125" style="16"/>
  </cols>
  <sheetData>
    <row r="1" spans="1:16" x14ac:dyDescent="0.2">
      <c r="A1" s="9" t="s">
        <v>0</v>
      </c>
      <c r="B1" s="10"/>
      <c r="C1" s="10"/>
      <c r="D1" s="11"/>
      <c r="E1" s="11"/>
      <c r="F1" s="11"/>
      <c r="G1" s="11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A2" s="1"/>
      <c r="B2" s="1"/>
      <c r="C2" s="1"/>
      <c r="D2" s="2"/>
      <c r="E2" s="2"/>
      <c r="F2" s="2"/>
      <c r="G2" s="2"/>
    </row>
    <row r="3" spans="1:16" x14ac:dyDescent="0.2">
      <c r="A3" s="3" t="s">
        <v>27</v>
      </c>
      <c r="B3" s="1"/>
      <c r="C3" s="1"/>
      <c r="D3" s="2"/>
      <c r="E3" s="2"/>
      <c r="F3" s="2"/>
      <c r="G3" s="2"/>
    </row>
    <row r="4" spans="1:16" x14ac:dyDescent="0.2">
      <c r="A4" s="1"/>
      <c r="B4" s="1"/>
      <c r="C4" s="1"/>
      <c r="D4" s="2"/>
      <c r="E4" s="2"/>
      <c r="F4" s="2"/>
      <c r="G4" s="2"/>
    </row>
    <row r="5" spans="1:16" x14ac:dyDescent="0.2">
      <c r="A5" s="13" t="s">
        <v>1</v>
      </c>
      <c r="B5" s="2"/>
      <c r="C5" s="2"/>
      <c r="D5" s="2"/>
      <c r="E5" s="2"/>
      <c r="F5" s="2"/>
      <c r="G5" s="2"/>
    </row>
    <row r="6" spans="1:16" x14ac:dyDescent="0.2">
      <c r="A6" s="2"/>
      <c r="B6" s="2"/>
      <c r="C6" s="14" t="s">
        <v>2</v>
      </c>
      <c r="D6" s="14"/>
      <c r="E6" s="14"/>
      <c r="F6" s="14"/>
      <c r="G6" s="2"/>
    </row>
    <row r="7" spans="1:16" x14ac:dyDescent="0.2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2"/>
    </row>
    <row r="8" spans="1:16" x14ac:dyDescent="0.2">
      <c r="A8" s="12" t="s">
        <v>9</v>
      </c>
      <c r="B8" s="12">
        <v>0.02</v>
      </c>
      <c r="C8" s="12">
        <f>-5.177995*10^-2</f>
        <v>-5.1779950000000005E-2</v>
      </c>
      <c r="D8" s="4">
        <f>62.124576*10^-5</f>
        <v>6.2124575999999998E-4</v>
      </c>
      <c r="E8" s="12">
        <f>-37.562082*10^-8</f>
        <v>-3.7562081999999998E-7</v>
      </c>
      <c r="F8" s="12">
        <f>8.0145501*10^-12</f>
        <v>8.0145500999999997E-12</v>
      </c>
      <c r="G8" s="2"/>
    </row>
    <row r="9" spans="1:16" x14ac:dyDescent="0.2">
      <c r="A9" s="12" t="s">
        <v>10</v>
      </c>
      <c r="B9" s="12">
        <v>0.03</v>
      </c>
      <c r="C9" s="12">
        <f>-9.840021*10^-2</f>
        <v>-9.8400210000000002E-2</v>
      </c>
      <c r="D9" s="12">
        <f>67.545943*10^-5</f>
        <v>6.7545943000000002E-4</v>
      </c>
      <c r="E9" s="12">
        <f>-31.45929*10^-8</f>
        <v>-3.145929E-7</v>
      </c>
      <c r="F9" s="12">
        <f>-9.0732459*10^-12</f>
        <v>-9.0732459000000004E-12</v>
      </c>
      <c r="G9" s="2"/>
    </row>
    <row r="10" spans="1:16" x14ac:dyDescent="0.2">
      <c r="A10" s="12" t="s">
        <v>11</v>
      </c>
      <c r="B10" s="12">
        <v>0.05</v>
      </c>
      <c r="C10" s="12">
        <f>-25.09877*10^-2</f>
        <v>-0.25098769999999998</v>
      </c>
      <c r="D10" s="12">
        <f>102.39287*10^-5</f>
        <v>1.0239287000000001E-3</v>
      </c>
      <c r="E10" s="12">
        <f>-75.22171*10^-8</f>
        <v>-7.5221710000000006E-7</v>
      </c>
      <c r="F10" s="12">
        <f>153.84709*10^-12</f>
        <v>1.5384709E-10</v>
      </c>
      <c r="G10" s="2"/>
    </row>
    <row r="11" spans="1:16" x14ac:dyDescent="0.2">
      <c r="A11" s="12" t="s">
        <v>12</v>
      </c>
      <c r="B11" s="12">
        <v>0.1</v>
      </c>
      <c r="C11" s="12">
        <f>-14.512474*10^-2</f>
        <v>-0.14512474</v>
      </c>
      <c r="D11" s="12">
        <f>53.638924*10^-5</f>
        <v>5.3638924000000009E-4</v>
      </c>
      <c r="E11" s="12">
        <f>-5.3051604*10^-8</f>
        <v>-5.3051604000000004E-8</v>
      </c>
      <c r="F11" s="12">
        <f>-173.58329*10^-12</f>
        <v>-1.7358329000000001E-10</v>
      </c>
      <c r="G11" s="2"/>
    </row>
    <row r="12" spans="1:16" x14ac:dyDescent="0.2">
      <c r="A12" s="12" t="s">
        <v>13</v>
      </c>
      <c r="B12" s="12">
        <v>0.6</v>
      </c>
      <c r="C12" s="12">
        <f>-14.181715*10^-2</f>
        <v>-0.14181715</v>
      </c>
      <c r="D12" s="12">
        <f>36.866353*10^-5</f>
        <v>3.6866352999999997E-4</v>
      </c>
      <c r="E12" s="12">
        <f>16.521412*10^-8</f>
        <v>1.6521412000000002E-7</v>
      </c>
      <c r="F12" s="12">
        <f>-248.23843*10^-12</f>
        <v>-2.4823843E-10</v>
      </c>
      <c r="G12" s="2"/>
    </row>
    <row r="13" spans="1:16" x14ac:dyDescent="0.2">
      <c r="A13" s="12" t="s">
        <v>14</v>
      </c>
      <c r="B13" s="12">
        <v>0.2</v>
      </c>
      <c r="C13" s="12">
        <f>-18.967651*10^-2</f>
        <v>-0.18967650999999999</v>
      </c>
      <c r="D13" s="12">
        <f>61.239667*10^-5</f>
        <v>6.1239667E-4</v>
      </c>
      <c r="E13" s="12">
        <f>-17.891649*10^-8</f>
        <v>-1.7891649000000002E-7</v>
      </c>
      <c r="F13" s="12">
        <f>-90.855512*10^-12</f>
        <v>-9.0855512000000004E-11</v>
      </c>
      <c r="G13" s="2"/>
    </row>
    <row r="14" spans="1:16" x14ac:dyDescent="0.2">
      <c r="A14" s="5" t="s">
        <v>15</v>
      </c>
      <c r="B14" s="6"/>
      <c r="C14" s="6"/>
      <c r="D14" s="6"/>
      <c r="E14" s="6"/>
      <c r="F14" s="6"/>
      <c r="G14" s="2"/>
    </row>
    <row r="15" spans="1:16" x14ac:dyDescent="0.2">
      <c r="A15" s="6"/>
      <c r="B15" s="6"/>
      <c r="C15" s="6"/>
      <c r="D15" s="6"/>
      <c r="E15" s="6"/>
      <c r="F15" s="6"/>
      <c r="G15" s="2"/>
    </row>
    <row r="16" spans="1:16" x14ac:dyDescent="0.2">
      <c r="A16" s="6"/>
      <c r="B16" s="6"/>
      <c r="C16" s="6"/>
      <c r="D16" s="6"/>
      <c r="E16" s="6"/>
      <c r="F16" s="6"/>
      <c r="G16" s="2"/>
    </row>
    <row r="17" spans="1:7" x14ac:dyDescent="0.2">
      <c r="A17" s="6"/>
      <c r="B17" s="6"/>
      <c r="C17" s="6"/>
      <c r="D17" s="6"/>
      <c r="E17" s="6"/>
      <c r="F17" s="6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13" t="s">
        <v>16</v>
      </c>
      <c r="B20" s="2"/>
      <c r="C20" s="2"/>
      <c r="D20" s="2"/>
      <c r="E20" s="2"/>
      <c r="F20" s="2"/>
      <c r="G20" s="2"/>
    </row>
    <row r="21" spans="1:7" x14ac:dyDescent="0.2">
      <c r="A21" s="2"/>
      <c r="B21" s="14" t="s">
        <v>17</v>
      </c>
      <c r="C21" s="14"/>
      <c r="D21" s="14"/>
      <c r="E21" s="14" t="s">
        <v>18</v>
      </c>
      <c r="F21" s="14"/>
      <c r="G21" s="14"/>
    </row>
    <row r="22" spans="1:7" x14ac:dyDescent="0.2">
      <c r="A22" s="12" t="s">
        <v>3</v>
      </c>
      <c r="B22" s="12" t="s">
        <v>19</v>
      </c>
      <c r="C22" s="12" t="s">
        <v>20</v>
      </c>
      <c r="D22" s="7" t="s">
        <v>21</v>
      </c>
      <c r="E22" s="7" t="s">
        <v>22</v>
      </c>
      <c r="F22" s="7" t="s">
        <v>23</v>
      </c>
      <c r="G22" s="7" t="s">
        <v>24</v>
      </c>
    </row>
    <row r="23" spans="1:7" x14ac:dyDescent="0.2">
      <c r="A23" s="12" t="s">
        <v>9</v>
      </c>
      <c r="B23" s="12">
        <v>-7.2915000000000001</v>
      </c>
      <c r="C23" s="12">
        <f>1.5411962*10^-1</f>
        <v>0.15411962000000001</v>
      </c>
      <c r="D23" s="12">
        <f>-1.6088376*10^-5</f>
        <v>-1.6088376000000001E-5</v>
      </c>
      <c r="E23" s="12">
        <v>56.796379999999999</v>
      </c>
      <c r="F23" s="12">
        <f>615.93154*10^-4</f>
        <v>6.1593154000000004E-2</v>
      </c>
      <c r="G23" s="12">
        <f>2.408873*10^-6</f>
        <v>2.4088729999999998E-6</v>
      </c>
    </row>
    <row r="24" spans="1:7" x14ac:dyDescent="0.2">
      <c r="A24" s="12" t="s">
        <v>10</v>
      </c>
      <c r="B24" s="12">
        <v>-8.4856999999999996</v>
      </c>
      <c r="C24" s="12">
        <f>1.6286636*10^-1</f>
        <v>0.16286636000000002</v>
      </c>
      <c r="D24" s="12">
        <f>-1.9498601*10^-5</f>
        <v>-1.9498601000000003E-5</v>
      </c>
      <c r="E24" s="12">
        <v>61.334519999999998</v>
      </c>
      <c r="F24" s="12">
        <f>588.7543*10^-4</f>
        <v>5.8875429999999999E-2</v>
      </c>
      <c r="G24" s="12">
        <f>11.948654*10^-6</f>
        <v>1.1948653999999999E-5</v>
      </c>
    </row>
    <row r="25" spans="1:7" x14ac:dyDescent="0.2">
      <c r="A25" s="12" t="s">
        <v>11</v>
      </c>
      <c r="B25" s="12">
        <v>-12.427899999999999</v>
      </c>
      <c r="C25" s="12">
        <f>1.8834652*10^-1</f>
        <v>0.18834652000000002</v>
      </c>
      <c r="D25" s="12">
        <f>-2.483914*10^-5</f>
        <v>-2.483914E-5</v>
      </c>
      <c r="E25" s="12">
        <v>71.828479999999999</v>
      </c>
      <c r="F25" s="12">
        <f>658.5513*10^-4</f>
        <v>6.5855129999999998E-2</v>
      </c>
      <c r="G25" s="12">
        <f>11.299585*10^-6</f>
        <v>1.1299585E-5</v>
      </c>
    </row>
    <row r="26" spans="1:7" x14ac:dyDescent="0.2">
      <c r="A26" s="12" t="s">
        <v>12</v>
      </c>
      <c r="B26" s="12">
        <v>-14.50006</v>
      </c>
      <c r="C26" s="12">
        <f>1.9802223*10^-1</f>
        <v>0.19802223000000002</v>
      </c>
      <c r="D26" s="12">
        <f>-2.9048837*10^-5</f>
        <v>-2.9048837000000003E-5</v>
      </c>
      <c r="E26" s="12">
        <v>81.795910000000006</v>
      </c>
      <c r="F26" s="12">
        <f>389.81919*10^-4</f>
        <v>3.8981919000000004E-2</v>
      </c>
      <c r="G26" s="12">
        <f>36.4709*10^-6</f>
        <v>3.6470899999999997E-5</v>
      </c>
    </row>
    <row r="27" spans="1:7" x14ac:dyDescent="0.2">
      <c r="A27" s="12" t="s">
        <v>13</v>
      </c>
      <c r="B27" s="12">
        <v>-20.298110000000001</v>
      </c>
      <c r="C27" s="12">
        <f>2.3005743*10^-1</f>
        <v>0.23005743000000001</v>
      </c>
      <c r="D27" s="12">
        <f>-3.8663417*10^-5</f>
        <v>-3.8663417000000006E-5</v>
      </c>
      <c r="E27" s="12">
        <v>152.66798</v>
      </c>
      <c r="F27" s="12">
        <f>-1153.4842*10^-4</f>
        <v>-0.11534842000000002</v>
      </c>
      <c r="G27" s="12">
        <f>140.64125*10^-6</f>
        <v>1.4064125E-4</v>
      </c>
    </row>
    <row r="28" spans="1:7" x14ac:dyDescent="0.2">
      <c r="A28" s="12" t="s">
        <v>14</v>
      </c>
      <c r="B28" s="12">
        <v>-16.553405000000001</v>
      </c>
      <c r="C28" s="12">
        <f>2.161865*10^-1</f>
        <v>0.21618650000000003</v>
      </c>
      <c r="D28" s="12">
        <f>-3.1476209*10^-5</f>
        <v>-3.1476209000000007E-5</v>
      </c>
      <c r="E28" s="12">
        <v>147.65414000000001</v>
      </c>
      <c r="F28" s="12">
        <f>-1185.2942*10^-4</f>
        <v>-0.11852942000000001</v>
      </c>
      <c r="G28" s="12">
        <f>152.87778*10^-6</f>
        <v>1.5287777999999999E-4</v>
      </c>
    </row>
    <row r="29" spans="1:7" x14ac:dyDescent="0.2">
      <c r="A29" s="8" t="s">
        <v>25</v>
      </c>
    </row>
    <row r="38" spans="1:1" x14ac:dyDescent="0.2">
      <c r="A38" s="3" t="s">
        <v>26</v>
      </c>
    </row>
  </sheetData>
  <mergeCells count="3">
    <mergeCell ref="C6:F6"/>
    <mergeCell ref="B21:D21"/>
    <mergeCell ref="E21:G2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Yoana Castillo</dc:creator>
  <cp:lastModifiedBy>Yoana Castillo</cp:lastModifiedBy>
  <dcterms:created xsi:type="dcterms:W3CDTF">2015-11-30T16:06:35Z</dcterms:created>
  <dcterms:modified xsi:type="dcterms:W3CDTF">2015-11-30T20:48:34Z</dcterms:modified>
</cp:coreProperties>
</file>