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720" windowHeight="724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33" i="1"/>
  <c r="J29"/>
  <c r="L29" s="1"/>
  <c r="K28"/>
  <c r="J28"/>
  <c r="K27"/>
  <c r="J27"/>
  <c r="K26"/>
  <c r="C32"/>
  <c r="J26"/>
  <c r="C31"/>
  <c r="H31"/>
  <c r="H30"/>
  <c r="H29"/>
  <c r="H28"/>
  <c r="H27"/>
  <c r="H26"/>
  <c r="H25"/>
  <c r="G31"/>
  <c r="C25"/>
  <c r="K17"/>
  <c r="K16"/>
  <c r="L16" s="1"/>
  <c r="L17"/>
  <c r="L18"/>
  <c r="L15"/>
  <c r="K15"/>
  <c r="I20"/>
  <c r="J18"/>
  <c r="J17"/>
  <c r="J16"/>
  <c r="J15"/>
  <c r="F14"/>
  <c r="F15"/>
  <c r="F16"/>
  <c r="F17"/>
  <c r="F18"/>
  <c r="G19"/>
  <c r="H14" s="1"/>
  <c r="I10"/>
  <c r="I7"/>
  <c r="I8"/>
  <c r="F5"/>
  <c r="F4"/>
  <c r="C3"/>
  <c r="C15"/>
  <c r="C18" s="1"/>
  <c r="I5" s="1"/>
  <c r="L28" l="1"/>
  <c r="L27"/>
  <c r="L26"/>
  <c r="H18"/>
  <c r="H17"/>
  <c r="H16"/>
  <c r="H15"/>
  <c r="H19" s="1"/>
  <c r="C17"/>
  <c r="I4" s="1"/>
  <c r="J3"/>
  <c r="C4"/>
  <c r="H4" s="1"/>
  <c r="C11"/>
  <c r="F3" s="1"/>
  <c r="I3" l="1"/>
  <c r="H3"/>
  <c r="C5"/>
  <c r="H5" s="1"/>
  <c r="J4"/>
  <c r="K3" l="1"/>
  <c r="J5"/>
  <c r="K4"/>
  <c r="K5" l="1"/>
</calcChain>
</file>

<file path=xl/sharedStrings.xml><?xml version="1.0" encoding="utf-8"?>
<sst xmlns="http://schemas.openxmlformats.org/spreadsheetml/2006/main" count="71" uniqueCount="61">
  <si>
    <t>D en Bs.</t>
  </si>
  <si>
    <t xml:space="preserve">sem año </t>
  </si>
  <si>
    <t>dias semana</t>
  </si>
  <si>
    <t>t</t>
  </si>
  <si>
    <t>s</t>
  </si>
  <si>
    <t>p1</t>
  </si>
  <si>
    <t>p2</t>
  </si>
  <si>
    <t>p3</t>
  </si>
  <si>
    <t>D en unids 1</t>
  </si>
  <si>
    <t>D en unids 2</t>
  </si>
  <si>
    <t>D en unids 3</t>
  </si>
  <si>
    <t>q con 30</t>
  </si>
  <si>
    <t>q1</t>
  </si>
  <si>
    <t>q2</t>
  </si>
  <si>
    <t>q3</t>
  </si>
  <si>
    <t>co</t>
  </si>
  <si>
    <t>ca</t>
  </si>
  <si>
    <t>cm</t>
  </si>
  <si>
    <t>ct</t>
  </si>
  <si>
    <t>q con 28</t>
  </si>
  <si>
    <t>ixc1</t>
  </si>
  <si>
    <t>ixc2</t>
  </si>
  <si>
    <t>ixc3</t>
  </si>
  <si>
    <t>i</t>
  </si>
  <si>
    <t>q con 26</t>
  </si>
  <si>
    <t>a)</t>
  </si>
  <si>
    <t>b)</t>
  </si>
  <si>
    <t>tasa agot.</t>
  </si>
  <si>
    <t xml:space="preserve">dias laborables al año = 52*5= </t>
  </si>
  <si>
    <t>dias/año</t>
  </si>
  <si>
    <t>demanda annual en unidades=</t>
  </si>
  <si>
    <t>udid/año</t>
  </si>
  <si>
    <t>udid/dia</t>
  </si>
  <si>
    <t xml:space="preserve">c) </t>
  </si>
  <si>
    <t>Con dem entr</t>
  </si>
  <si>
    <t xml:space="preserve">N de veces </t>
  </si>
  <si>
    <t>Probabilidad</t>
  </si>
  <si>
    <t>total</t>
  </si>
  <si>
    <t>R* =</t>
  </si>
  <si>
    <t>demora en la entrega =</t>
  </si>
  <si>
    <t>dias</t>
  </si>
  <si>
    <t>unidades</t>
  </si>
  <si>
    <t>costos del is</t>
  </si>
  <si>
    <t>c. de alma</t>
  </si>
  <si>
    <t>c. por inexis</t>
  </si>
  <si>
    <t xml:space="preserve">      is</t>
  </si>
  <si>
    <t>c. t.</t>
  </si>
  <si>
    <t>número de pedidos al año =</t>
  </si>
  <si>
    <t>ped/año</t>
  </si>
  <si>
    <t>costos por inexistencias=</t>
  </si>
  <si>
    <t>Bs/unid</t>
  </si>
  <si>
    <t>2do problema</t>
  </si>
  <si>
    <t>1er problema</t>
  </si>
  <si>
    <t>D unids/año</t>
  </si>
  <si>
    <t>q*</t>
  </si>
  <si>
    <t>demora</t>
  </si>
  <si>
    <t>IxC</t>
  </si>
  <si>
    <t>inexistencia</t>
  </si>
  <si>
    <t>R*</t>
  </si>
  <si>
    <t>n pedid año</t>
  </si>
  <si>
    <t>R* con Is</t>
  </si>
</sst>
</file>

<file path=xl/styles.xml><?xml version="1.0" encoding="utf-8"?>
<styleSheet xmlns="http://schemas.openxmlformats.org/spreadsheetml/2006/main">
  <numFmts count="1">
    <numFmt numFmtId="164" formatCode="0.000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 applyAlignment="1">
      <alignment horizontal="right" indent="1"/>
    </xf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2" fontId="2" fillId="0" borderId="0" xfId="0" applyNumberFormat="1" applyFont="1" applyAlignment="1">
      <alignment horizontal="right" indent="1"/>
    </xf>
    <xf numFmtId="2" fontId="2" fillId="0" borderId="0" xfId="0" applyNumberFormat="1" applyFon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justify" vertical="top" wrapText="1"/>
    </xf>
    <xf numFmtId="1" fontId="0" fillId="0" borderId="0" xfId="0" applyNumberFormat="1"/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7"/>
  <sheetViews>
    <sheetView tabSelected="1" zoomScale="89" zoomScaleNormal="89" workbookViewId="0">
      <selection activeCell="O22" sqref="O22"/>
    </sheetView>
  </sheetViews>
  <sheetFormatPr baseColWidth="10" defaultRowHeight="15"/>
  <cols>
    <col min="6" max="6" width="14" bestFit="1" customWidth="1"/>
    <col min="8" max="8" width="13.42578125" bestFit="1" customWidth="1"/>
    <col min="9" max="9" width="15" bestFit="1" customWidth="1"/>
    <col min="10" max="10" width="11.5703125" bestFit="1" customWidth="1"/>
    <col min="11" max="11" width="11.7109375" bestFit="1" customWidth="1"/>
  </cols>
  <sheetData>
    <row r="1" spans="2:12">
      <c r="B1" t="s">
        <v>51</v>
      </c>
    </row>
    <row r="2" spans="2:12">
      <c r="B2" t="s">
        <v>25</v>
      </c>
      <c r="H2" t="s">
        <v>15</v>
      </c>
      <c r="I2" t="s">
        <v>16</v>
      </c>
      <c r="J2" t="s">
        <v>17</v>
      </c>
      <c r="K2" t="s">
        <v>18</v>
      </c>
    </row>
    <row r="3" spans="2:12">
      <c r="B3" t="s">
        <v>8</v>
      </c>
      <c r="C3">
        <f>C6/C12</f>
        <v>20000</v>
      </c>
      <c r="E3" t="s">
        <v>11</v>
      </c>
      <c r="F3" s="1">
        <f>((2*C3*C10)/C11)^0.5</f>
        <v>1264.9110646998072</v>
      </c>
      <c r="G3" t="s">
        <v>12</v>
      </c>
      <c r="H3">
        <f>(C3/F3)*C10</f>
        <v>6324.5553171744814</v>
      </c>
      <c r="I3">
        <f>(F3/2)*C11</f>
        <v>6324.5553171744814</v>
      </c>
      <c r="J3">
        <f>C3*C12</f>
        <v>600000</v>
      </c>
      <c r="K3" s="2">
        <f>H3+I3+J3</f>
        <v>612649.11063434894</v>
      </c>
    </row>
    <row r="4" spans="2:12">
      <c r="B4" t="s">
        <v>9</v>
      </c>
      <c r="C4">
        <f>C3</f>
        <v>20000</v>
      </c>
      <c r="D4" s="4"/>
      <c r="E4" s="4" t="s">
        <v>19</v>
      </c>
      <c r="F4" s="5">
        <f>1200</f>
        <v>1200</v>
      </c>
      <c r="G4" s="4" t="s">
        <v>13</v>
      </c>
      <c r="H4" s="4">
        <f>(C4/F4)*C10</f>
        <v>6666.666666666667</v>
      </c>
      <c r="I4" s="4">
        <f>(F4/2)*C17</f>
        <v>5599.9999944000001</v>
      </c>
      <c r="J4" s="4">
        <f>C4*C13</f>
        <v>560000</v>
      </c>
      <c r="K4" s="6">
        <f>H4+I4+J4</f>
        <v>572266.6666610667</v>
      </c>
      <c r="L4" s="4"/>
    </row>
    <row r="5" spans="2:12">
      <c r="B5" t="s">
        <v>10</v>
      </c>
      <c r="C5">
        <f>C4</f>
        <v>20000</v>
      </c>
      <c r="E5" t="s">
        <v>24</v>
      </c>
      <c r="F5" s="1">
        <f>1500</f>
        <v>1500</v>
      </c>
      <c r="G5" t="s">
        <v>14</v>
      </c>
      <c r="H5">
        <f>(C5/F5)*C10</f>
        <v>5333.3333333333339</v>
      </c>
      <c r="I5">
        <f>(F5/2)*C18</f>
        <v>7249.9999927500003</v>
      </c>
      <c r="J5">
        <f>C5*C14</f>
        <v>580000</v>
      </c>
      <c r="K5" s="2">
        <f>H5+I5+J5</f>
        <v>592583.33332608338</v>
      </c>
    </row>
    <row r="6" spans="2:12">
      <c r="B6" t="s">
        <v>0</v>
      </c>
      <c r="C6">
        <v>600000</v>
      </c>
    </row>
    <row r="7" spans="2:12">
      <c r="B7" t="s">
        <v>1</v>
      </c>
      <c r="C7">
        <v>53</v>
      </c>
      <c r="E7" t="s">
        <v>26</v>
      </c>
      <c r="F7" s="4" t="s">
        <v>27</v>
      </c>
      <c r="G7" s="4"/>
      <c r="H7" s="4"/>
      <c r="I7" s="4">
        <f>I9/I8</f>
        <v>76.92307692307692</v>
      </c>
      <c r="J7" s="4" t="s">
        <v>32</v>
      </c>
    </row>
    <row r="8" spans="2:12">
      <c r="B8" t="s">
        <v>2</v>
      </c>
      <c r="C8">
        <v>5</v>
      </c>
      <c r="F8" t="s">
        <v>28</v>
      </c>
      <c r="I8">
        <f>52*5</f>
        <v>260</v>
      </c>
      <c r="J8" t="s">
        <v>29</v>
      </c>
    </row>
    <row r="9" spans="2:12">
      <c r="B9" t="s">
        <v>3</v>
      </c>
      <c r="C9">
        <v>10</v>
      </c>
      <c r="F9" t="s">
        <v>30</v>
      </c>
      <c r="I9">
        <v>20000</v>
      </c>
      <c r="J9" t="s">
        <v>31</v>
      </c>
    </row>
    <row r="10" spans="2:12">
      <c r="B10" t="s">
        <v>4</v>
      </c>
      <c r="C10">
        <v>400</v>
      </c>
      <c r="F10" t="s">
        <v>38</v>
      </c>
      <c r="I10" s="10">
        <f>I11*I7</f>
        <v>769.23076923076917</v>
      </c>
      <c r="J10" t="s">
        <v>41</v>
      </c>
    </row>
    <row r="11" spans="2:12">
      <c r="B11" t="s">
        <v>20</v>
      </c>
      <c r="C11">
        <f>C15*C12</f>
        <v>9.9999999900000009</v>
      </c>
      <c r="F11" t="s">
        <v>39</v>
      </c>
      <c r="I11">
        <v>10</v>
      </c>
      <c r="J11" t="s">
        <v>40</v>
      </c>
    </row>
    <row r="12" spans="2:12">
      <c r="B12" t="s">
        <v>5</v>
      </c>
      <c r="C12">
        <v>30</v>
      </c>
      <c r="F12" s="11"/>
      <c r="G12" s="11"/>
      <c r="H12" s="11"/>
    </row>
    <row r="13" spans="2:12" ht="15.75" customHeight="1" thickBot="1">
      <c r="B13" t="s">
        <v>6</v>
      </c>
      <c r="C13">
        <v>28</v>
      </c>
      <c r="E13" t="s">
        <v>33</v>
      </c>
      <c r="F13" s="12" t="s">
        <v>34</v>
      </c>
      <c r="G13" s="13" t="s">
        <v>35</v>
      </c>
      <c r="H13" s="13" t="s">
        <v>36</v>
      </c>
      <c r="J13" s="14" t="s">
        <v>42</v>
      </c>
    </row>
    <row r="14" spans="2:12" ht="15.75" thickBot="1">
      <c r="B14" t="s">
        <v>7</v>
      </c>
      <c r="C14">
        <v>29</v>
      </c>
      <c r="F14" s="7">
        <f>650</f>
        <v>650</v>
      </c>
      <c r="G14" s="8">
        <v>5</v>
      </c>
      <c r="H14" s="9">
        <f>G14/G19</f>
        <v>9.0909090909090912E-2</v>
      </c>
      <c r="I14" s="15" t="s">
        <v>45</v>
      </c>
      <c r="J14" s="16" t="s">
        <v>43</v>
      </c>
      <c r="K14" s="16" t="s">
        <v>44</v>
      </c>
      <c r="L14" s="15" t="s">
        <v>46</v>
      </c>
    </row>
    <row r="15" spans="2:12" ht="15.75" thickBot="1">
      <c r="B15" t="s">
        <v>23</v>
      </c>
      <c r="C15">
        <f>0.333333333</f>
        <v>0.33333333300000001</v>
      </c>
      <c r="F15" s="7">
        <f>770</f>
        <v>770</v>
      </c>
      <c r="G15" s="8">
        <v>35</v>
      </c>
      <c r="H15" s="9">
        <f>G15/G19</f>
        <v>0.63636363636363635</v>
      </c>
      <c r="I15">
        <v>0</v>
      </c>
      <c r="J15" s="2">
        <f>I15*C17</f>
        <v>0</v>
      </c>
      <c r="K15" s="2">
        <f>(20*H16*I20*I21)+(30*H17*I20*I21)+(40*H18*I20*I21)</f>
        <v>560.60606060606062</v>
      </c>
      <c r="L15" s="2">
        <f>J15+K15</f>
        <v>560.60606060606062</v>
      </c>
    </row>
    <row r="16" spans="2:12" ht="15.75" thickBot="1">
      <c r="F16" s="7">
        <f>790</f>
        <v>790</v>
      </c>
      <c r="G16" s="8">
        <v>10</v>
      </c>
      <c r="H16" s="9">
        <f>G16/G19</f>
        <v>0.18181818181818182</v>
      </c>
      <c r="I16" s="4">
        <v>20</v>
      </c>
      <c r="J16" s="6">
        <f>I16*C17</f>
        <v>186.66666648</v>
      </c>
      <c r="K16" s="4">
        <f>(10*H17*I20*I21)+(20*H18*I20*I21)</f>
        <v>106.06060606060608</v>
      </c>
      <c r="L16" s="6">
        <f t="shared" ref="L16:L18" si="0">J16+K16</f>
        <v>292.72727254060607</v>
      </c>
    </row>
    <row r="17" spans="2:12" ht="15.75" thickBot="1">
      <c r="B17" t="s">
        <v>21</v>
      </c>
      <c r="C17" s="3">
        <f>C15*C13</f>
        <v>9.3333333239999998</v>
      </c>
      <c r="F17" s="7">
        <f>800</f>
        <v>800</v>
      </c>
      <c r="G17" s="8">
        <v>3</v>
      </c>
      <c r="H17" s="9">
        <f>G17/G19</f>
        <v>5.4545454545454543E-2</v>
      </c>
      <c r="I17">
        <v>30</v>
      </c>
      <c r="J17" s="2">
        <f>I17*C17</f>
        <v>279.99999972000001</v>
      </c>
      <c r="K17">
        <f>10*H18*I20*I21</f>
        <v>30.303030303030308</v>
      </c>
      <c r="L17" s="2">
        <f t="shared" si="0"/>
        <v>310.30303002303032</v>
      </c>
    </row>
    <row r="18" spans="2:12" ht="15.75" thickBot="1">
      <c r="B18" t="s">
        <v>22</v>
      </c>
      <c r="C18">
        <f>C15*C14</f>
        <v>9.6666666570000004</v>
      </c>
      <c r="F18" s="7">
        <f>810</f>
        <v>810</v>
      </c>
      <c r="G18" s="8">
        <v>2</v>
      </c>
      <c r="H18" s="9">
        <f>G18/G19</f>
        <v>3.6363636363636362E-2</v>
      </c>
      <c r="I18">
        <v>40</v>
      </c>
      <c r="J18" s="2">
        <f>I18*C17</f>
        <v>373.33333296000001</v>
      </c>
      <c r="K18">
        <v>0</v>
      </c>
      <c r="L18" s="2">
        <f t="shared" si="0"/>
        <v>373.33333296000001</v>
      </c>
    </row>
    <row r="19" spans="2:12">
      <c r="E19" t="s">
        <v>37</v>
      </c>
      <c r="G19">
        <f>SUM(G14:G18)</f>
        <v>55</v>
      </c>
      <c r="H19">
        <f>SUM(H14:H18)</f>
        <v>1</v>
      </c>
    </row>
    <row r="20" spans="2:12">
      <c r="F20" t="s">
        <v>47</v>
      </c>
      <c r="I20" s="10">
        <f>C4/F4</f>
        <v>16.666666666666668</v>
      </c>
      <c r="J20" t="s">
        <v>48</v>
      </c>
    </row>
    <row r="21" spans="2:12">
      <c r="F21" t="s">
        <v>49</v>
      </c>
      <c r="I21">
        <v>5</v>
      </c>
      <c r="J21" t="s">
        <v>50</v>
      </c>
    </row>
    <row r="23" spans="2:12">
      <c r="B23" t="s">
        <v>52</v>
      </c>
    </row>
    <row r="24" spans="2:12" ht="15.75" customHeight="1" thickBot="1">
      <c r="F24" s="12" t="s">
        <v>34</v>
      </c>
      <c r="G24" s="13" t="s">
        <v>35</v>
      </c>
      <c r="H24" s="13" t="s">
        <v>36</v>
      </c>
      <c r="J24" s="14" t="s">
        <v>42</v>
      </c>
    </row>
    <row r="25" spans="2:12" ht="15.75" thickBot="1">
      <c r="B25" t="s">
        <v>53</v>
      </c>
      <c r="C25">
        <f>1250</f>
        <v>1250</v>
      </c>
      <c r="F25" s="7">
        <v>90</v>
      </c>
      <c r="G25" s="8">
        <v>7</v>
      </c>
      <c r="H25" s="8">
        <f>G25/G31</f>
        <v>7.0000000000000007E-2</v>
      </c>
      <c r="I25" s="15" t="s">
        <v>45</v>
      </c>
      <c r="J25" s="16" t="s">
        <v>43</v>
      </c>
      <c r="K25" s="16" t="s">
        <v>44</v>
      </c>
      <c r="L25" s="15" t="s">
        <v>46</v>
      </c>
    </row>
    <row r="26" spans="2:12" ht="15.75" thickBot="1">
      <c r="B26" t="s">
        <v>54</v>
      </c>
      <c r="C26">
        <v>250</v>
      </c>
      <c r="F26" s="7">
        <v>95</v>
      </c>
      <c r="G26" s="8">
        <v>10</v>
      </c>
      <c r="H26" s="8">
        <f>G26/G31</f>
        <v>0.1</v>
      </c>
      <c r="I26">
        <v>0</v>
      </c>
      <c r="J26" s="2">
        <f>C29*I26</f>
        <v>0</v>
      </c>
      <c r="K26" s="2">
        <f>(I27*H28*C30*C32)+(I28*H29*C30*C32)+(I29*H30*C30*C32)</f>
        <v>322.5</v>
      </c>
      <c r="L26" s="2">
        <f>J26+K26</f>
        <v>322.5</v>
      </c>
    </row>
    <row r="27" spans="2:12" ht="15.75" thickBot="1">
      <c r="B27" s="17" t="s">
        <v>27</v>
      </c>
      <c r="C27">
        <v>5</v>
      </c>
      <c r="F27" s="7">
        <v>100</v>
      </c>
      <c r="G27" s="8">
        <v>50</v>
      </c>
      <c r="H27" s="8">
        <f>G27/G31</f>
        <v>0.5</v>
      </c>
      <c r="I27" s="17">
        <v>5</v>
      </c>
      <c r="J27" s="18">
        <f>I27*C29</f>
        <v>20</v>
      </c>
      <c r="K27" s="17">
        <f>(5*H29*C30*C32)+(10*H30*C30*C32)</f>
        <v>75</v>
      </c>
      <c r="L27" s="18">
        <f t="shared" ref="L27:L29" si="1">J27+K27</f>
        <v>95</v>
      </c>
    </row>
    <row r="28" spans="2:12" ht="15.75" thickBot="1">
      <c r="B28" s="17" t="s">
        <v>55</v>
      </c>
      <c r="C28">
        <v>20</v>
      </c>
      <c r="F28" s="7">
        <v>105</v>
      </c>
      <c r="G28" s="8">
        <v>25</v>
      </c>
      <c r="H28" s="8">
        <f>G28/G31</f>
        <v>0.25</v>
      </c>
      <c r="I28" s="4">
        <v>10</v>
      </c>
      <c r="J28" s="6">
        <f>I28*C29</f>
        <v>40</v>
      </c>
      <c r="K28" s="4">
        <f>5*H30*C30*C32</f>
        <v>15</v>
      </c>
      <c r="L28" s="6">
        <f t="shared" si="1"/>
        <v>55</v>
      </c>
    </row>
    <row r="29" spans="2:12" ht="15.75" thickBot="1">
      <c r="B29" s="17" t="s">
        <v>56</v>
      </c>
      <c r="C29">
        <v>4</v>
      </c>
      <c r="F29" s="7">
        <v>110</v>
      </c>
      <c r="G29" s="8">
        <v>6</v>
      </c>
      <c r="H29" s="8">
        <f>G29/G31</f>
        <v>0.06</v>
      </c>
      <c r="I29">
        <v>15</v>
      </c>
      <c r="J29" s="2">
        <f>I29*C29</f>
        <v>60</v>
      </c>
      <c r="K29">
        <v>0</v>
      </c>
      <c r="L29" s="2">
        <f t="shared" si="1"/>
        <v>60</v>
      </c>
    </row>
    <row r="30" spans="2:12" ht="15.75" thickBot="1">
      <c r="B30" s="17" t="s">
        <v>57</v>
      </c>
      <c r="C30">
        <v>30</v>
      </c>
      <c r="F30" s="7">
        <v>115</v>
      </c>
      <c r="G30" s="8">
        <v>2</v>
      </c>
      <c r="H30" s="8">
        <f>G30/G31</f>
        <v>0.02</v>
      </c>
    </row>
    <row r="31" spans="2:12">
      <c r="B31" s="17" t="s">
        <v>58</v>
      </c>
      <c r="C31">
        <f>C27*C28</f>
        <v>100</v>
      </c>
      <c r="E31" t="s">
        <v>37</v>
      </c>
      <c r="G31">
        <f>SUM(G25:G30)</f>
        <v>100</v>
      </c>
      <c r="H31">
        <f>SUM(H25:H30)</f>
        <v>1</v>
      </c>
    </row>
    <row r="32" spans="2:12">
      <c r="B32" s="17" t="s">
        <v>59</v>
      </c>
      <c r="C32">
        <f>C25/C26</f>
        <v>5</v>
      </c>
    </row>
    <row r="33" spans="2:3">
      <c r="B33" t="s">
        <v>60</v>
      </c>
      <c r="C33">
        <f>C31+I28</f>
        <v>110</v>
      </c>
    </row>
    <row r="37" spans="2:3">
      <c r="C37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Autorizado</dc:creator>
  <cp:lastModifiedBy>Autorizado</cp:lastModifiedBy>
  <dcterms:created xsi:type="dcterms:W3CDTF">2010-06-11T00:49:30Z</dcterms:created>
  <dcterms:modified xsi:type="dcterms:W3CDTF">2010-06-12T00:35:00Z</dcterms:modified>
</cp:coreProperties>
</file>